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0" windowWidth="27450" windowHeight="1275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I15" i="7" l="1"/>
  <c r="P17" i="7" l="1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S12" i="7"/>
  <c r="T12" i="7"/>
  <c r="U12" i="7"/>
  <c r="V12" i="7"/>
  <c r="W12" i="7"/>
  <c r="R12" i="7"/>
  <c r="X12" i="7" l="1"/>
  <c r="X13" i="7"/>
  <c r="X11" i="7"/>
  <c r="X16" i="7"/>
  <c r="X15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6" i="7"/>
  <c r="Q14" i="7"/>
  <c r="Q17" i="7"/>
  <c r="C14" i="7"/>
  <c r="C12" i="7"/>
  <c r="C16" i="7"/>
  <c r="C15" i="7"/>
  <c r="C17" i="7"/>
  <c r="C13" i="7"/>
</calcChain>
</file>

<file path=xl/sharedStrings.xml><?xml version="1.0" encoding="utf-8"?>
<sst xmlns="http://schemas.openxmlformats.org/spreadsheetml/2006/main" count="1339" uniqueCount="650">
  <si>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</si>
  <si>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</si>
  <si>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</si>
  <si>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</si>
  <si>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</si>
  <si>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</si>
  <si>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</si>
  <si>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</si>
  <si>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</si>
  <si>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</si>
  <si>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</si>
  <si>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</si>
  <si>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</si>
  <si>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</si>
  <si>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</si>
  <si>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</si>
  <si>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</si>
  <si>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</si>
  <si>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</si>
  <si>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</si>
  <si>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</si>
  <si>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</si>
  <si>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</si>
  <si>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</si>
  <si>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</si>
  <si>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</si>
  <si>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</si>
  <si>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</si>
  <si>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</si>
  <si>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</si>
  <si>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</si>
  <si>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</si>
  <si>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</si>
  <si>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</si>
  <si>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</si>
  <si>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</si>
  <si>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</si>
  <si>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</si>
  <si>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</si>
  <si>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</si>
  <si>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</si>
  <si>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</si>
  <si>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</si>
  <si>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</si>
  <si>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</si>
  <si>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</si>
  <si>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</si>
  <si>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</si>
  <si>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</si>
  <si>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</si>
  <si>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</si>
  <si>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</si>
  <si>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</si>
  <si>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</si>
  <si>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</si>
  <si>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</si>
  <si>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</si>
  <si>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</si>
  <si>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</si>
  <si>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</si>
  <si>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</si>
  <si>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</si>
  <si>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</si>
  <si>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</si>
  <si>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</si>
  <si>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</si>
  <si>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</si>
  <si>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</si>
  <si>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</si>
  <si>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</si>
  <si>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</si>
  <si>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</si>
  <si>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</si>
  <si>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</si>
  <si>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</si>
  <si>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</si>
  <si>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</si>
  <si>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</si>
  <si>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</si>
  <si>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</si>
  <si>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</si>
  <si>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</si>
  <si>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</si>
  <si>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</si>
  <si>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</si>
  <si>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</si>
  <si>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</si>
  <si>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</si>
  <si>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</si>
  <si>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</si>
  <si>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</si>
  <si>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</si>
  <si>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</si>
  <si>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</si>
  <si>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</si>
  <si>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</si>
  <si>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</si>
  <si>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</si>
  <si>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</si>
  <si>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</si>
  <si>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</si>
  <si>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</si>
  <si>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</si>
  <si>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</si>
  <si>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</si>
  <si>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</si>
  <si>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</si>
  <si>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</si>
  <si>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</si>
  <si>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</si>
  <si>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</si>
  <si>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</si>
  <si>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</si>
  <si>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</si>
  <si>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</si>
  <si>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</si>
  <si>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</si>
  <si>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</si>
  <si>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</si>
  <si>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</si>
  <si>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</si>
  <si>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</si>
  <si>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</si>
  <si>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</si>
  <si>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</si>
  <si>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</si>
  <si>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</si>
  <si>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</si>
  <si>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</si>
  <si>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</si>
  <si>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</si>
  <si>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</si>
  <si>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</si>
  <si>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</si>
  <si>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</si>
  <si>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</si>
  <si>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</si>
  <si>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</si>
  <si>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</si>
  <si>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</si>
  <si>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</si>
  <si>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</si>
  <si>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</si>
  <si>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</si>
  <si>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</si>
  <si>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</si>
  <si>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</si>
  <si>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</si>
  <si>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</si>
  <si>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</si>
  <si>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</si>
  <si>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</si>
  <si>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</si>
  <si>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</si>
  <si>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</si>
  <si>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</si>
  <si>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</si>
  <si>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</si>
  <si>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</si>
  <si>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</si>
  <si>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</si>
  <si>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</si>
  <si>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</si>
  <si>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</si>
  <si>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</si>
  <si>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</si>
  <si>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</si>
  <si>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</si>
  <si>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</si>
  <si>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</si>
  <si>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</si>
  <si>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</si>
  <si>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</si>
  <si>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</si>
  <si>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</si>
  <si>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</si>
  <si>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</si>
  <si>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</si>
  <si>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</si>
  <si>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</si>
  <si>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</si>
  <si>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</si>
  <si>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</si>
  <si>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</si>
  <si>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</si>
  <si>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</si>
  <si>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</si>
  <si>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</si>
  <si>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</si>
  <si>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</si>
  <si>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</si>
  <si>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</si>
  <si>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</si>
  <si>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</si>
  <si>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</si>
  <si>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</si>
  <si>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</si>
  <si>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</si>
  <si>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</si>
  <si>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</si>
  <si>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</si>
  <si>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</si>
  <si>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</si>
  <si>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</si>
  <si>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</si>
  <si>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</si>
  <si>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</si>
  <si>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</si>
  <si>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</si>
  <si>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</si>
  <si>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</si>
  <si>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</si>
  <si>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</si>
  <si>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</si>
  <si>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</si>
  <si>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</si>
  <si>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</si>
  <si>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</si>
  <si>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</si>
  <si>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</si>
  <si>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</si>
  <si>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</si>
  <si>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</si>
  <si>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</si>
  <si>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</si>
  <si>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</si>
  <si>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</si>
  <si>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</si>
  <si>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</si>
  <si>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</si>
  <si>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</si>
  <si>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</si>
  <si>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</si>
  <si>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</si>
  <si>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</si>
  <si>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</si>
  <si>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</si>
  <si>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</si>
  <si>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</si>
  <si>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</si>
  <si>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</si>
  <si>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</si>
  <si>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</si>
  <si>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</si>
  <si>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</si>
  <si>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</si>
  <si>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</si>
  <si>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</si>
  <si>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</si>
  <si>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</si>
  <si>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</si>
  <si>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</si>
  <si>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</si>
  <si>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</si>
  <si>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</si>
  <si>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</si>
  <si>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</si>
  <si>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</si>
  <si>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</si>
  <si>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</si>
  <si>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</si>
  <si>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</si>
  <si>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</si>
  <si>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</si>
  <si>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</si>
  <si>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</si>
  <si>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</si>
  <si>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</si>
  <si>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</si>
  <si>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</si>
  <si>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</si>
  <si>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</si>
  <si>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</si>
  <si>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</si>
  <si>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</si>
  <si>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</si>
  <si>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</si>
  <si>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</si>
  <si>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</si>
  <si>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</si>
  <si>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</si>
  <si>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</si>
  <si>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</si>
  <si>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</si>
  <si>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</si>
  <si>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</si>
  <si>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</si>
  <si>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</si>
  <si>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</si>
  <si>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</si>
  <si>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</si>
  <si>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</si>
  <si>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</si>
  <si>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</si>
  <si>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</si>
  <si>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</si>
  <si>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</si>
  <si>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</si>
  <si>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</si>
  <si>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</si>
  <si>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</si>
  <si>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</si>
  <si>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</si>
  <si>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</si>
  <si>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</si>
  <si>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</si>
  <si>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</si>
  <si>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</si>
  <si>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</si>
  <si>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</si>
  <si>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</si>
  <si>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</si>
  <si>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</si>
  <si>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</si>
  <si>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</si>
  <si>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</si>
  <si>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</si>
  <si>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</si>
  <si>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</si>
  <si>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</si>
  <si>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</si>
  <si>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</si>
  <si>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</si>
  <si>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</si>
  <si>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</si>
  <si>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</si>
  <si>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</si>
  <si>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</si>
  <si>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</si>
  <si>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</si>
  <si>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</si>
  <si>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</si>
  <si>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</si>
  <si>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</si>
  <si>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</si>
  <si>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</si>
  <si>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</si>
  <si>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</si>
  <si>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</si>
  <si>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</si>
  <si>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</si>
  <si>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</si>
  <si>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</si>
  <si>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</si>
  <si>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</si>
  <si>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</si>
  <si>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</si>
  <si>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</si>
  <si>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</si>
  <si>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</si>
  <si>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</si>
  <si>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</si>
  <si>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</si>
  <si>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</si>
  <si>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</si>
  <si>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</si>
  <si>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</si>
  <si>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</si>
  <si>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</si>
  <si>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</si>
  <si>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</si>
  <si>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</si>
  <si>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</si>
  <si>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</si>
  <si>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</si>
  <si>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</si>
  <si>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</si>
  <si>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</si>
  <si>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</si>
  <si>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</si>
  <si>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</si>
  <si>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</si>
  <si>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</si>
  <si>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</si>
  <si>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</si>
  <si>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</si>
  <si>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</si>
  <si>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</si>
  <si>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</si>
  <si>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</si>
  <si>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</si>
  <si>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</si>
  <si>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</si>
  <si>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</si>
  <si>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</si>
  <si>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</si>
  <si>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</si>
  <si>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</si>
  <si>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</si>
  <si>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</si>
  <si>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</si>
  <si>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</si>
  <si>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</si>
  <si>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</si>
  <si>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</si>
  <si>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</si>
  <si>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</si>
  <si>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</si>
  <si>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</si>
  <si>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</si>
  <si>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</si>
  <si>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</si>
  <si>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</si>
  <si>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</si>
  <si>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</si>
  <si>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</si>
  <si>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</si>
  <si>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</si>
  <si>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</si>
  <si>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</si>
  <si>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</si>
  <si>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</si>
  <si>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</si>
  <si>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</si>
  <si>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</si>
  <si>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</si>
  <si>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</si>
  <si>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</si>
  <si>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</si>
  <si>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</si>
  <si>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NB</t>
  </si>
  <si>
    <t>NB-individuell</t>
  </si>
  <si>
    <t>Netzkontonummer Gaspool:</t>
  </si>
  <si>
    <t>Netzkontonummer NCG: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</si>
  <si>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</si>
  <si>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</si>
  <si>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</si>
  <si>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</si>
  <si>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</si>
  <si>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</si>
  <si>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</si>
  <si>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</si>
  <si>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</si>
  <si>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</si>
  <si>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</si>
  <si>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</si>
  <si>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</si>
  <si>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</si>
  <si>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</si>
  <si>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</si>
  <si>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</si>
  <si>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</si>
  <si>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</si>
  <si>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</si>
  <si>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</si>
  <si>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</si>
  <si>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</si>
  <si>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</si>
  <si>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</si>
  <si>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</si>
  <si>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</si>
  <si>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</si>
  <si>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</si>
  <si>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</si>
  <si>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</si>
  <si>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</si>
  <si>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</si>
  <si>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</si>
  <si>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</si>
  <si>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</si>
  <si>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</si>
  <si>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</si>
  <si>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</si>
  <si>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</si>
  <si>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</si>
  <si>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</si>
  <si>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</si>
  <si>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</si>
  <si>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</si>
  <si>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</si>
  <si>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</si>
  <si>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</si>
  <si>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</si>
  <si>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</si>
  <si>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</si>
  <si>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</si>
  <si>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</si>
  <si>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</si>
  <si>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</si>
  <si>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</si>
  <si>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</si>
  <si>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</si>
  <si>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</si>
  <si>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</si>
  <si>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</si>
  <si>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</si>
  <si>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</si>
  <si>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</si>
  <si>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</si>
  <si>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</si>
  <si>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</si>
  <si>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</si>
  <si>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</si>
  <si>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</si>
  <si>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</si>
  <si>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</si>
  <si>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</si>
  <si>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</si>
  <si>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</si>
  <si>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</si>
  <si>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</si>
  <si>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</si>
  <si>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</si>
  <si>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</si>
  <si>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</si>
  <si>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</si>
  <si>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</si>
  <si>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</si>
  <si>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</si>
  <si>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</si>
  <si>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</si>
  <si>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</si>
  <si>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</si>
  <si>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</si>
  <si>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</si>
  <si>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</si>
  <si>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</si>
  <si>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</si>
  <si>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</si>
  <si>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</si>
  <si>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</si>
  <si>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</si>
  <si>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</si>
  <si>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</si>
  <si>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</si>
  <si>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</si>
  <si>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</si>
  <si>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</si>
  <si>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</si>
  <si>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</si>
  <si>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</si>
  <si>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</si>
  <si>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</si>
  <si>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</si>
  <si>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</si>
  <si>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</si>
  <si>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</si>
  <si>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</si>
  <si>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</si>
  <si>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</si>
  <si>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</si>
  <si>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</si>
  <si>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</si>
  <si>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</si>
  <si>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</si>
  <si>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</si>
  <si>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</si>
  <si>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</si>
  <si>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</si>
  <si>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</si>
  <si>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</si>
  <si>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</si>
  <si>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</si>
  <si>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</si>
  <si>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</si>
  <si>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</si>
  <si>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</si>
  <si>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</si>
  <si>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</si>
  <si>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</si>
  <si>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</si>
  <si>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</si>
  <si>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</si>
  <si>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</si>
  <si>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</si>
  <si>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</si>
  <si>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</si>
  <si>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</si>
  <si>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</si>
  <si>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</si>
  <si>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</si>
  <si>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</si>
  <si>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</si>
  <si>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</si>
  <si>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</si>
  <si>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</si>
  <si>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</si>
  <si>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</si>
  <si>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</si>
  <si>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</si>
  <si>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</si>
  <si>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</si>
  <si>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</si>
  <si>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</si>
  <si>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</si>
  <si>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</si>
  <si>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</si>
  <si>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</si>
  <si>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</si>
  <si>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</si>
  <si>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</si>
  <si>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</si>
  <si>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</si>
  <si>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</si>
  <si>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</si>
  <si>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</si>
  <si>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</si>
  <si>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</si>
  <si>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</si>
  <si>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</si>
  <si>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</si>
  <si>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</si>
  <si>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</si>
  <si>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</si>
  <si>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</si>
  <si>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</si>
  <si>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</si>
  <si>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</si>
  <si>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</si>
  <si>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</si>
  <si>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</si>
  <si>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</si>
  <si>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</si>
  <si>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</si>
  <si>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</si>
  <si>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</si>
  <si>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</si>
  <si>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</si>
  <si>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</si>
  <si>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</si>
  <si>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</si>
  <si>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</si>
  <si>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</si>
  <si>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</si>
  <si>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</si>
  <si>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</si>
  <si>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</si>
  <si>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</si>
  <si>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</si>
  <si>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</si>
  <si>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</si>
  <si>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</si>
  <si>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</si>
  <si>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</si>
  <si>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</si>
  <si>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</si>
  <si>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</si>
  <si>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GASPOOLNH7003901</t>
  </si>
  <si>
    <t>EWC Wetter</t>
  </si>
  <si>
    <t>Flughafen Leipzig/Halle</t>
  </si>
  <si>
    <t>Stadtwerke Schkeuditz GmbH</t>
  </si>
  <si>
    <t>9870039000003</t>
  </si>
  <si>
    <t>Edisonstraße 36</t>
  </si>
  <si>
    <t>Schkeuditz</t>
  </si>
  <si>
    <t>Steffen Becker</t>
  </si>
  <si>
    <t>034204/73540</t>
  </si>
  <si>
    <t>SCHKEUDITZ_2013</t>
  </si>
  <si>
    <t>Schkeuditz-Kernstadt</t>
  </si>
  <si>
    <t>DE_GBD04</t>
  </si>
  <si>
    <t>edmservice@stadtwerke-schkeuditz.de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</si>
</sst>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447</v>
      </c>
    </row>
    <row r="3" spans="2:7"/>
    <row r="4" spans="2:7">
      <c r="B4" s="8" t="s">
        <v>442</v>
      </c>
    </row>
    <row r="5" spans="2:7">
      <c r="B5" s="8" t="s">
        <v>443</v>
      </c>
    </row>
    <row r="6" spans="2:7"/>
    <row r="7" spans="2:7">
      <c r="B7" t="s">
        <v>339</v>
      </c>
    </row>
    <row r="8" spans="2:7" s="8" customFormat="1">
      <c r="B8" s="8" t="s">
        <v>444</v>
      </c>
    </row>
    <row r="9" spans="2:7" s="8" customFormat="1"/>
    <row r="10" spans="2:7" s="8" customFormat="1">
      <c r="B10" s="14" t="s">
        <v>429</v>
      </c>
    </row>
    <row r="11" spans="2:7" s="8" customFormat="1">
      <c r="B11" s="8" t="s">
        <v>480</v>
      </c>
    </row>
    <row r="12" spans="2:7" s="8" customFormat="1">
      <c r="B12" s="8" t="s">
        <v>481</v>
      </c>
    </row>
    <row r="13" spans="2:7" s="8" customFormat="1">
      <c r="B13" s="8" t="s">
        <v>487</v>
      </c>
    </row>
    <row r="14" spans="2:7" s="8" customFormat="1"/>
    <row r="15" spans="2:7">
      <c r="B15" s="20" t="s">
        <v>446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445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42205</v>
      </c>
      <c r="E29" s="8"/>
      <c r="F29" s="8"/>
      <c r="G29" s="8"/>
      <c r="H29" s="8"/>
    </row>
    <row r="30" spans="2:12">
      <c r="B30" s="21" t="s">
        <v>349</v>
      </c>
      <c r="C30" s="326" t="s">
        <v>630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9" sqref="D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634</v>
      </c>
      <c r="D4" s="27">
        <v>42230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633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261</v>
      </c>
      <c r="D9" s="41" t="s">
        <v>640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467</v>
      </c>
      <c r="D11" s="330" t="s">
        <v>641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262</v>
      </c>
      <c r="D13" s="41" t="s">
        <v>642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263</v>
      </c>
      <c r="D15" s="43">
        <v>4435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264</v>
      </c>
      <c r="D17" s="41" t="s">
        <v>643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265</v>
      </c>
      <c r="D19" s="41" t="s">
        <v>644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266</v>
      </c>
      <c r="D21" s="44" t="s">
        <v>649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267</v>
      </c>
      <c r="D23" s="41" t="s">
        <v>645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468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441</v>
      </c>
      <c r="D27" s="42" t="s">
        <v>397</v>
      </c>
      <c r="E27" s="39"/>
      <c r="F27" s="11"/>
    </row>
    <row r="28" spans="1:15">
      <c r="B28" s="15"/>
      <c r="C28" s="64" t="s">
        <v>483</v>
      </c>
      <c r="D28" s="47" t="str">
        <f>IF(D27&lt;&gt;C28,VLOOKUP(D27,$C$29:$D$48,2,FALSE),C28)</f>
        <v>SCHKEUDITZ_2013</v>
      </c>
      <c r="E28" s="38"/>
      <c r="F28" s="11"/>
      <c r="G28" s="2"/>
    </row>
    <row r="29" spans="1:15">
      <c r="B29" s="15"/>
      <c r="C29" s="22" t="s">
        <v>397</v>
      </c>
      <c r="D29" s="45" t="s">
        <v>646</v>
      </c>
      <c r="E29" s="40"/>
      <c r="F29" s="11"/>
      <c r="G29" s="2"/>
    </row>
    <row r="30" spans="1:15">
      <c r="B30" s="15"/>
      <c r="C30" s="341"/>
      <c r="D30" s="342"/>
      <c r="E30" s="40"/>
      <c r="F30" s="46"/>
      <c r="G30" s="2"/>
    </row>
    <row r="31" spans="1:15">
      <c r="B31" s="15"/>
      <c r="C31" s="341"/>
      <c r="D31" s="343"/>
      <c r="E31" s="40"/>
      <c r="F31" s="46"/>
      <c r="G31" s="2"/>
    </row>
    <row r="32" spans="1:15">
      <c r="B32" s="15"/>
      <c r="C32" s="341"/>
      <c r="D32" s="343"/>
      <c r="E32" s="40"/>
      <c r="F32" s="46"/>
      <c r="G32" s="2"/>
    </row>
    <row r="33" spans="2:7">
      <c r="B33" s="15"/>
      <c r="C33" s="341"/>
      <c r="D33" s="342"/>
      <c r="E33" s="40"/>
      <c r="F33" s="46"/>
      <c r="G33" s="2"/>
    </row>
    <row r="34" spans="2:7">
      <c r="B34" s="15"/>
      <c r="C34" s="341"/>
      <c r="D34" s="343"/>
      <c r="E34" s="40"/>
      <c r="F34" s="46"/>
      <c r="G34" s="2"/>
    </row>
    <row r="35" spans="2:7">
      <c r="B35" s="15"/>
      <c r="C35" s="341"/>
      <c r="D35" s="343"/>
      <c r="E35" s="40"/>
      <c r="F35" s="46"/>
      <c r="G35" s="2"/>
    </row>
    <row r="36" spans="2:7">
      <c r="B36" s="15"/>
      <c r="C36" s="341"/>
      <c r="D36" s="343"/>
      <c r="E36" s="40"/>
      <c r="F36" s="46"/>
      <c r="G36" s="2"/>
    </row>
    <row r="37" spans="2:7">
      <c r="B37" s="15"/>
      <c r="C37" s="341"/>
      <c r="D37" s="343"/>
      <c r="E37" s="40"/>
      <c r="F37" s="46"/>
      <c r="G37" s="2"/>
    </row>
    <row r="38" spans="2:7">
      <c r="B38" s="15"/>
      <c r="C38" s="341"/>
      <c r="D38" s="343"/>
      <c r="E38" s="40"/>
      <c r="F38" s="46"/>
      <c r="G38" s="2"/>
    </row>
    <row r="39" spans="2:7">
      <c r="B39" s="15"/>
      <c r="C39" s="341"/>
      <c r="D39" s="343"/>
      <c r="E39" s="40"/>
      <c r="F39" s="46"/>
      <c r="G39" s="2"/>
    </row>
    <row r="40" spans="2:7">
      <c r="B40" s="15"/>
      <c r="C40" s="341"/>
      <c r="D40" s="343"/>
      <c r="E40" s="40"/>
      <c r="F40" s="46"/>
      <c r="G40" s="2"/>
    </row>
    <row r="41" spans="2:7">
      <c r="B41" s="15"/>
      <c r="C41" s="341"/>
      <c r="D41" s="343"/>
      <c r="E41" s="40"/>
      <c r="F41" s="46"/>
      <c r="G41" s="2"/>
    </row>
    <row r="42" spans="2:7">
      <c r="B42" s="15"/>
      <c r="C42" s="341"/>
      <c r="D42" s="343"/>
      <c r="E42" s="40"/>
      <c r="F42" s="46"/>
      <c r="G42" s="2"/>
    </row>
    <row r="43" spans="2:7">
      <c r="B43" s="15"/>
      <c r="C43" s="341"/>
      <c r="D43" s="343"/>
      <c r="E43" s="40"/>
      <c r="F43" s="46"/>
      <c r="G43" s="2"/>
    </row>
    <row r="44" spans="2:7">
      <c r="B44" s="15"/>
      <c r="C44" s="341"/>
      <c r="D44" s="343"/>
      <c r="E44" s="40"/>
      <c r="F44" s="46"/>
      <c r="G44" s="2"/>
    </row>
    <row r="45" spans="2:7">
      <c r="B45" s="15"/>
      <c r="C45" s="341"/>
      <c r="D45" s="343"/>
      <c r="E45" s="40"/>
      <c r="F45" s="46"/>
      <c r="G45" s="2"/>
    </row>
    <row r="46" spans="2:7">
      <c r="B46" s="15"/>
      <c r="C46" s="341"/>
      <c r="D46" s="343"/>
      <c r="E46" s="40"/>
      <c r="F46" s="46"/>
    </row>
    <row r="47" spans="2:7">
      <c r="B47" s="15"/>
      <c r="C47" s="341"/>
      <c r="D47" s="343"/>
      <c r="E47" s="40"/>
      <c r="F47" s="46"/>
    </row>
    <row r="48" spans="2:7">
      <c r="B48" s="15"/>
      <c r="C48" s="341"/>
      <c r="D48" s="343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26" sqref="D2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427</v>
      </c>
      <c r="D5" s="57" t="str">
        <f>Netzbetreiber!$D$9</f>
        <v>Stadtwerke Schkeuditz GmbH</v>
      </c>
      <c r="H5" s="66"/>
      <c r="I5" s="66"/>
      <c r="J5" s="66"/>
      <c r="K5" s="66"/>
    </row>
    <row r="6" spans="2:15" ht="15" customHeight="1">
      <c r="B6" s="22"/>
      <c r="C6" s="60" t="s">
        <v>426</v>
      </c>
      <c r="D6" s="57" t="str">
        <f>Netzbetreiber!D28</f>
        <v>SCHKEUDITZ_2013</v>
      </c>
      <c r="E6" s="15"/>
      <c r="H6" s="66"/>
      <c r="I6" s="66"/>
      <c r="J6" s="66"/>
      <c r="K6" s="66"/>
    </row>
    <row r="7" spans="2:15" ht="15" customHeight="1">
      <c r="B7" s="22"/>
      <c r="C7" s="59" t="s">
        <v>469</v>
      </c>
      <c r="D7" s="327" t="str">
        <f>Netzbetreiber!$D$11</f>
        <v>9870039000003</v>
      </c>
      <c r="E7" s="15"/>
      <c r="H7" s="66"/>
      <c r="I7" s="66"/>
      <c r="J7" s="66"/>
      <c r="K7" s="66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0" t="s">
        <v>256</v>
      </c>
      <c r="I11" s="270" t="s">
        <v>259</v>
      </c>
      <c r="J11" s="270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595</v>
      </c>
      <c r="D13" s="33" t="s">
        <v>596</v>
      </c>
      <c r="E13" s="15"/>
      <c r="H13" s="270" t="s">
        <v>596</v>
      </c>
      <c r="I13" s="270" t="s">
        <v>597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83</v>
      </c>
      <c r="C15" s="5" t="s">
        <v>423</v>
      </c>
      <c r="D15" s="42" t="s">
        <v>337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422</v>
      </c>
      <c r="D16" s="42" t="s">
        <v>637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370</v>
      </c>
      <c r="D18" s="48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555</v>
      </c>
      <c r="I19" s="269" t="s">
        <v>470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471</v>
      </c>
      <c r="I20" s="269" t="s">
        <v>472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593</v>
      </c>
      <c r="D22" s="48" t="s">
        <v>589</v>
      </c>
      <c r="E22" s="15"/>
      <c r="H22" s="266" t="s">
        <v>589</v>
      </c>
      <c r="I22" s="266" t="s">
        <v>590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8" t="s">
        <v>591</v>
      </c>
      <c r="E23" s="15"/>
      <c r="H23" s="266" t="s">
        <v>592</v>
      </c>
      <c r="I23" s="8" t="s">
        <v>588</v>
      </c>
      <c r="J23" s="8"/>
      <c r="K23" s="8"/>
      <c r="L23" s="267"/>
    </row>
    <row r="24" spans="2:16" ht="15" customHeight="1">
      <c r="B24" s="22"/>
      <c r="C24" s="24" t="s">
        <v>594</v>
      </c>
      <c r="D24" s="24" t="str">
        <f>IF(D22=$H$22,L24,IF(D23=$H$24,M24,N24))</f>
        <v>=&gt;  Q(D) = KW  x  h(T, SLP-Typ)  x  F(WT)</v>
      </c>
      <c r="E24" s="15"/>
      <c r="H24" s="266" t="s">
        <v>591</v>
      </c>
      <c r="I24" s="266" t="s">
        <v>598</v>
      </c>
      <c r="J24" s="8"/>
      <c r="K24" s="8"/>
      <c r="L24" s="269" t="s">
        <v>599</v>
      </c>
      <c r="M24" s="269" t="s">
        <v>601</v>
      </c>
      <c r="N24" s="269" t="s">
        <v>600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372</v>
      </c>
      <c r="C26" s="6" t="s">
        <v>558</v>
      </c>
      <c r="D26" s="42" t="s">
        <v>134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602</v>
      </c>
      <c r="D27" s="42" t="s">
        <v>603</v>
      </c>
      <c r="E27" s="15"/>
      <c r="H27" s="296" t="s">
        <v>603</v>
      </c>
      <c r="I27" s="268" t="s">
        <v>604</v>
      </c>
      <c r="J27" s="268" t="s">
        <v>605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606</v>
      </c>
      <c r="I28" s="269" t="s">
        <v>607</v>
      </c>
      <c r="J28" s="269" t="s">
        <v>608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609</v>
      </c>
      <c r="I29" s="269" t="s">
        <v>610</v>
      </c>
      <c r="J29" s="269" t="s">
        <v>611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475</v>
      </c>
      <c r="C31" s="6" t="s">
        <v>557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612</v>
      </c>
      <c r="I32" s="269" t="s">
        <v>613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614</v>
      </c>
      <c r="I33" s="266" t="s">
        <v>609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529</v>
      </c>
      <c r="C35" s="24" t="s">
        <v>477</v>
      </c>
      <c r="D35" s="42">
        <v>6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530</v>
      </c>
      <c r="C37" s="5" t="s">
        <v>367</v>
      </c>
      <c r="D37" s="34">
        <v>1500000</v>
      </c>
      <c r="E37" s="15" t="s">
        <v>488</v>
      </c>
      <c r="I37" s="266"/>
      <c r="J37" s="266"/>
      <c r="K37" s="266"/>
      <c r="L37" s="266"/>
      <c r="M37" s="267"/>
    </row>
    <row r="38" spans="2:39" customFormat="1" ht="15" customHeight="1">
      <c r="C38" s="8" t="s">
        <v>473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531</v>
      </c>
      <c r="C40" s="5" t="s">
        <v>368</v>
      </c>
      <c r="D40" s="36">
        <v>500</v>
      </c>
      <c r="E40" s="15" t="s">
        <v>521</v>
      </c>
      <c r="H40" s="66"/>
      <c r="I40" s="66"/>
      <c r="J40" s="66"/>
      <c r="K40" s="66"/>
    </row>
    <row r="41" spans="2:39" ht="15" customHeight="1">
      <c r="C41" s="8" t="s">
        <v>474</v>
      </c>
    </row>
    <row r="42" spans="2:39" ht="15" customHeight="1">
      <c r="B42" s="7"/>
      <c r="C42" s="3"/>
    </row>
    <row r="43" spans="2:39" ht="15" customHeight="1">
      <c r="B43" s="7"/>
      <c r="C43" s="3" t="s">
        <v>520</v>
      </c>
    </row>
    <row r="44" spans="2:39" ht="18" customHeight="1">
      <c r="C44" s="3" t="s">
        <v>522</v>
      </c>
    </row>
    <row r="45" spans="2:39" ht="18" customHeight="1">
      <c r="C45" s="3"/>
    </row>
    <row r="46" spans="2:39" ht="15" customHeight="1">
      <c r="B46" s="22" t="s">
        <v>532</v>
      </c>
      <c r="C46" s="59" t="s">
        <v>556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566</v>
      </c>
      <c r="D48" s="45" t="s">
        <v>647</v>
      </c>
    </row>
    <row r="49" spans="3:4" ht="18" customHeight="1">
      <c r="C49" s="22" t="s">
        <v>567</v>
      </c>
      <c r="D49" s="45"/>
    </row>
    <row r="50" spans="3:4" ht="18" customHeight="1">
      <c r="C50" s="22" t="s">
        <v>568</v>
      </c>
      <c r="D50" s="45"/>
    </row>
    <row r="51" spans="3:4" ht="18" customHeight="1">
      <c r="C51" s="22" t="s">
        <v>569</v>
      </c>
      <c r="D51" s="45"/>
    </row>
    <row r="52" spans="3:4" ht="18" customHeight="1">
      <c r="C52" s="22" t="s">
        <v>570</v>
      </c>
      <c r="D52" s="45"/>
    </row>
    <row r="53" spans="3:4" ht="18" customHeight="1">
      <c r="C53" s="22" t="s">
        <v>571</v>
      </c>
      <c r="D53" s="45"/>
    </row>
    <row r="54" spans="3:4" ht="18" customHeight="1">
      <c r="C54" s="22" t="s">
        <v>572</v>
      </c>
      <c r="D54" s="45"/>
    </row>
    <row r="55" spans="3:4" ht="18" customHeight="1">
      <c r="C55" s="22" t="s">
        <v>573</v>
      </c>
      <c r="D55" s="45"/>
    </row>
    <row r="56" spans="3:4" ht="18" customHeight="1">
      <c r="C56" s="22" t="s">
        <v>574</v>
      </c>
      <c r="D56" s="45"/>
    </row>
    <row r="57" spans="3:4" ht="18" customHeight="1">
      <c r="C57" s="22" t="s">
        <v>575</v>
      </c>
      <c r="D57" s="45"/>
    </row>
    <row r="58" spans="3:4" ht="18" customHeight="1">
      <c r="C58" s="22" t="s">
        <v>576</v>
      </c>
      <c r="D58" s="45"/>
    </row>
    <row r="59" spans="3:4" ht="18" customHeight="1">
      <c r="C59" s="22" t="s">
        <v>577</v>
      </c>
      <c r="D59" s="45"/>
    </row>
    <row r="60" spans="3:4" ht="18" customHeight="1">
      <c r="C60" s="22" t="s">
        <v>578</v>
      </c>
      <c r="D60" s="45"/>
    </row>
    <row r="61" spans="3:4" ht="18" customHeight="1">
      <c r="C61" s="22" t="s">
        <v>579</v>
      </c>
      <c r="D61" s="45"/>
    </row>
    <row r="62" spans="3:4" ht="18" customHeight="1">
      <c r="C62" s="22" t="s">
        <v>580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E70" sqref="E70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524</v>
      </c>
    </row>
    <row r="3" spans="2:56" ht="15" customHeight="1">
      <c r="B3" s="169"/>
    </row>
    <row r="4" spans="2:56">
      <c r="B4" s="128"/>
      <c r="C4" s="55" t="s">
        <v>427</v>
      </c>
      <c r="D4" s="56"/>
      <c r="E4" s="329" t="str">
        <f>Netzbetreiber!D9</f>
        <v>Stadtwerke Schkeuditz GmbH</v>
      </c>
      <c r="F4" s="329"/>
      <c r="G4" s="329"/>
      <c r="M4" s="128"/>
      <c r="N4" s="128"/>
      <c r="O4" s="128"/>
    </row>
    <row r="5" spans="2:56">
      <c r="B5" s="128"/>
      <c r="C5" s="55" t="s">
        <v>426</v>
      </c>
      <c r="D5" s="56"/>
      <c r="E5" s="57" t="str">
        <f>Netzbetreiber!D28</f>
        <v>SCHKEUDITZ_2013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469</v>
      </c>
      <c r="D6" s="56"/>
      <c r="E6" s="328" t="str">
        <f>Netzbetreiber!D11</f>
        <v>9870039000003</v>
      </c>
      <c r="F6" s="328"/>
      <c r="G6" s="3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Netzbetreiber!D6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479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503</v>
      </c>
      <c r="D9" s="128"/>
      <c r="E9" s="128"/>
      <c r="F9" s="152">
        <f>'SLP-Verfahren'!D46</f>
        <v>1</v>
      </c>
      <c r="H9" s="170" t="s">
        <v>581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565</v>
      </c>
      <c r="D10" s="128"/>
      <c r="E10" s="128"/>
      <c r="F10" s="48">
        <v>1</v>
      </c>
      <c r="G10" s="56"/>
      <c r="H10" s="170" t="s">
        <v>582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583</v>
      </c>
      <c r="D11" s="128"/>
      <c r="E11" s="128"/>
      <c r="F11" s="332" t="str">
        <f>INDEX('SLP-Verfahren'!D48:D62,'SLP-Temp-Gebiet #01'!F10)</f>
        <v>Schkeuditz-Kernstadt</v>
      </c>
      <c r="G11" s="332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4" t="s">
        <v>564</v>
      </c>
      <c r="D13" s="344"/>
      <c r="E13" s="344"/>
      <c r="F13" s="180" t="s">
        <v>528</v>
      </c>
      <c r="G13" s="128" t="s">
        <v>526</v>
      </c>
      <c r="H13" s="260" t="s">
        <v>543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5" t="s">
        <v>430</v>
      </c>
      <c r="D14" s="345"/>
      <c r="E14" s="88" t="s">
        <v>431</v>
      </c>
      <c r="F14" s="261" t="s">
        <v>85</v>
      </c>
      <c r="G14" s="262" t="s">
        <v>552</v>
      </c>
      <c r="H14" s="50">
        <v>0</v>
      </c>
      <c r="I14" s="56"/>
      <c r="J14" s="128"/>
      <c r="K14" s="128"/>
      <c r="L14" s="128"/>
      <c r="M14" s="128"/>
      <c r="N14" s="128"/>
      <c r="O14" s="331" t="s">
        <v>631</v>
      </c>
      <c r="R14" s="206" t="s">
        <v>544</v>
      </c>
      <c r="S14" s="206" t="s">
        <v>545</v>
      </c>
      <c r="T14" s="206" t="s">
        <v>546</v>
      </c>
      <c r="U14" s="206" t="s">
        <v>547</v>
      </c>
      <c r="V14" s="206" t="s">
        <v>527</v>
      </c>
      <c r="W14" s="206" t="s">
        <v>548</v>
      </c>
      <c r="X14" s="206" t="s">
        <v>549</v>
      </c>
      <c r="Y14" s="206" t="s">
        <v>550</v>
      </c>
      <c r="Z14" s="206" t="s">
        <v>551</v>
      </c>
      <c r="AA14" s="206" t="s">
        <v>552</v>
      </c>
      <c r="AB14" s="206" t="s">
        <v>553</v>
      </c>
      <c r="AC14" s="206" t="s">
        <v>554</v>
      </c>
    </row>
    <row r="15" spans="2:56" ht="19.5" customHeight="1">
      <c r="B15" s="128"/>
      <c r="C15" s="345" t="s">
        <v>389</v>
      </c>
      <c r="D15" s="345"/>
      <c r="E15" s="88" t="s">
        <v>431</v>
      </c>
      <c r="F15" s="261" t="s">
        <v>71</v>
      </c>
      <c r="G15" s="262" t="s">
        <v>546</v>
      </c>
      <c r="H15" s="50">
        <v>0</v>
      </c>
      <c r="I15" s="56"/>
      <c r="J15" s="128"/>
      <c r="K15" s="128"/>
      <c r="L15" s="128"/>
      <c r="M15" s="128"/>
      <c r="N15" s="128"/>
      <c r="O15" s="159" t="s">
        <v>638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372</v>
      </c>
      <c r="AH15" s="259" t="s">
        <v>475</v>
      </c>
      <c r="AI15" s="259" t="s">
        <v>529</v>
      </c>
      <c r="AJ15" s="259" t="s">
        <v>530</v>
      </c>
      <c r="AK15" s="259" t="s">
        <v>531</v>
      </c>
      <c r="AL15" s="259" t="s">
        <v>532</v>
      </c>
      <c r="AM15" s="259" t="s">
        <v>533</v>
      </c>
      <c r="AN15" s="259" t="s">
        <v>534</v>
      </c>
      <c r="AO15" s="259" t="s">
        <v>535</v>
      </c>
      <c r="AP15" s="259" t="s">
        <v>536</v>
      </c>
      <c r="AQ15" s="259" t="s">
        <v>537</v>
      </c>
      <c r="AR15" s="259" t="s">
        <v>538</v>
      </c>
      <c r="AS15" s="259" t="s">
        <v>539</v>
      </c>
      <c r="AT15" s="259" t="s">
        <v>540</v>
      </c>
      <c r="AU15" s="259" t="s">
        <v>541</v>
      </c>
      <c r="AV15" s="259" t="s">
        <v>542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172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498</v>
      </c>
      <c r="C17" s="174"/>
      <c r="D17" s="17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504</v>
      </c>
      <c r="D18" s="128"/>
      <c r="E18" s="128"/>
      <c r="F18" s="48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499</v>
      </c>
      <c r="D20" s="177" t="s">
        <v>495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506</v>
      </c>
      <c r="D21" s="151" t="s">
        <v>497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517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137</v>
      </c>
      <c r="D23" s="185"/>
      <c r="E23" s="154" t="s">
        <v>638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2" t="s">
        <v>142</v>
      </c>
      <c r="Q23" s="208"/>
      <c r="R23" s="66" t="s">
        <v>139</v>
      </c>
      <c r="S23" s="66" t="s">
        <v>484</v>
      </c>
      <c r="T23" s="287" t="str">
        <f>O15</f>
        <v>EWC Wetter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501</v>
      </c>
      <c r="D24" s="185"/>
      <c r="E24" s="154" t="s">
        <v>639</v>
      </c>
      <c r="F24" s="154" t="s">
        <v>562</v>
      </c>
      <c r="G24" s="154"/>
      <c r="H24" s="154"/>
      <c r="I24" s="154"/>
      <c r="J24" s="154"/>
      <c r="K24" s="154"/>
      <c r="L24" s="154"/>
      <c r="M24" s="154"/>
      <c r="N24" s="154"/>
      <c r="O24" s="182" t="s">
        <v>502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496</v>
      </c>
      <c r="D25" s="185"/>
      <c r="E25" s="158">
        <v>10469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2" t="s">
        <v>143</v>
      </c>
      <c r="Q25" s="208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141</v>
      </c>
      <c r="D26" s="185"/>
      <c r="E26" s="154" t="s">
        <v>485</v>
      </c>
      <c r="F26" s="154" t="s">
        <v>485</v>
      </c>
      <c r="G26" s="154"/>
      <c r="H26" s="154"/>
      <c r="I26" s="154"/>
      <c r="J26" s="154"/>
      <c r="K26" s="154"/>
      <c r="L26" s="154"/>
      <c r="M26" s="154"/>
      <c r="N26" s="154"/>
      <c r="O26" s="182" t="s">
        <v>142</v>
      </c>
      <c r="Q26" s="208"/>
      <c r="R26" s="66" t="s">
        <v>485</v>
      </c>
      <c r="S26" s="66" t="s">
        <v>486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500</v>
      </c>
      <c r="D28" s="128"/>
      <c r="E28" s="128"/>
      <c r="F28" s="48">
        <v>1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0</v>
      </c>
      <c r="G29" s="175">
        <f t="shared" si="2"/>
        <v>0</v>
      </c>
      <c r="H29" s="175">
        <f t="shared" si="2"/>
        <v>0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507</v>
      </c>
      <c r="D31" s="183" t="s">
        <v>254</v>
      </c>
      <c r="E31" s="278">
        <f>1-SUMPRODUCT(F29:N29,F31:N31)</f>
        <v>1</v>
      </c>
      <c r="F31" s="278">
        <f>ROUND(F32/$D$32,4)</f>
        <v>0.5</v>
      </c>
      <c r="G31" s="278">
        <f t="shared" ref="G31:N31" si="3">ROUND(G32/$D$32,4)</f>
        <v>0.25</v>
      </c>
      <c r="H31" s="278">
        <f t="shared" si="3"/>
        <v>0.125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513</v>
      </c>
      <c r="D32" s="284">
        <f>SUMPRODUCT(E32:N32,E29:N29)</f>
        <v>1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145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2" t="s">
        <v>142</v>
      </c>
      <c r="Q33" s="208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80"/>
      <c r="C34" s="184" t="s">
        <v>433</v>
      </c>
      <c r="D34" s="151" t="s">
        <v>432</v>
      </c>
      <c r="E34" s="154" t="s">
        <v>493</v>
      </c>
      <c r="F34" s="154" t="s">
        <v>493</v>
      </c>
      <c r="G34" s="154" t="s">
        <v>493</v>
      </c>
      <c r="H34" s="154" t="s">
        <v>493</v>
      </c>
      <c r="I34" s="160"/>
      <c r="J34" s="160"/>
      <c r="K34" s="160"/>
      <c r="L34" s="160"/>
      <c r="M34" s="160"/>
      <c r="N34" s="160"/>
      <c r="O34" s="182" t="s">
        <v>142</v>
      </c>
      <c r="Q34" s="208"/>
      <c r="R34" s="66" t="s">
        <v>493</v>
      </c>
      <c r="S34" s="66" t="s">
        <v>494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585</v>
      </c>
      <c r="D35" s="151" t="s">
        <v>586</v>
      </c>
      <c r="E35" s="154" t="s">
        <v>584</v>
      </c>
      <c r="F35" s="154" t="s">
        <v>584</v>
      </c>
      <c r="G35" s="154" t="s">
        <v>584</v>
      </c>
      <c r="H35" s="154" t="s">
        <v>584</v>
      </c>
      <c r="I35" s="154" t="s">
        <v>584</v>
      </c>
      <c r="J35" s="154" t="s">
        <v>584</v>
      </c>
      <c r="K35" s="154" t="s">
        <v>584</v>
      </c>
      <c r="L35" s="154" t="s">
        <v>584</v>
      </c>
      <c r="M35" s="154" t="s">
        <v>584</v>
      </c>
      <c r="N35" s="154" t="s">
        <v>584</v>
      </c>
      <c r="O35" s="182" t="s">
        <v>142</v>
      </c>
      <c r="Q35" s="208"/>
      <c r="R35" s="66" t="s">
        <v>584</v>
      </c>
      <c r="S35" s="66" t="s">
        <v>587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425</v>
      </c>
      <c r="D36" s="117" t="s">
        <v>518</v>
      </c>
      <c r="E36" s="160" t="s">
        <v>434</v>
      </c>
      <c r="F36" s="160" t="s">
        <v>434</v>
      </c>
      <c r="G36" s="160" t="s">
        <v>435</v>
      </c>
      <c r="H36" s="160" t="s">
        <v>435</v>
      </c>
      <c r="I36" s="160"/>
      <c r="J36" s="160"/>
      <c r="K36" s="160"/>
      <c r="L36" s="160"/>
      <c r="M36" s="160"/>
      <c r="N36" s="160"/>
      <c r="O36" s="182" t="s">
        <v>142</v>
      </c>
      <c r="Q36" s="208"/>
      <c r="R36" s="66" t="s">
        <v>435</v>
      </c>
      <c r="S36" s="66" t="s">
        <v>434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351</v>
      </c>
      <c r="D39" s="195"/>
      <c r="E39" s="195" t="s">
        <v>511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512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505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509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510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515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516</v>
      </c>
      <c r="D46" s="198" t="s">
        <v>514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364</v>
      </c>
      <c r="K46" s="195"/>
      <c r="L46" s="195"/>
      <c r="M46" s="195"/>
      <c r="N46" s="195"/>
      <c r="O46" s="196"/>
    </row>
    <row r="47" spans="2:28">
      <c r="B47" s="190"/>
      <c r="C47" s="197" t="s">
        <v>350</v>
      </c>
      <c r="D47" s="198" t="s">
        <v>514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364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559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523</v>
      </c>
      <c r="D52" s="128"/>
      <c r="E52" s="128"/>
      <c r="F52" s="155">
        <f>F18</f>
        <v>1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499</v>
      </c>
      <c r="D54" s="177" t="s">
        <v>495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506</v>
      </c>
      <c r="D55" s="151" t="s">
        <v>497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517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137</v>
      </c>
      <c r="D57" s="185"/>
      <c r="E57" s="154" t="str">
        <f>E23</f>
        <v>EWC Wetter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2" t="s">
        <v>142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501</v>
      </c>
      <c r="D58" s="185"/>
      <c r="E58" s="154" t="str">
        <f>E24</f>
        <v>Flughafen Leipzig/Halle</v>
      </c>
      <c r="F58" s="154"/>
      <c r="G58" s="154">
        <f t="shared" ref="G58:N58" si="8">G24</f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2" t="s">
        <v>502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496</v>
      </c>
      <c r="D59" s="185"/>
      <c r="E59" s="158">
        <f>E25</f>
        <v>10469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2" t="s">
        <v>143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141</v>
      </c>
      <c r="D60" s="185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2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500</v>
      </c>
      <c r="D62" s="128"/>
      <c r="E62" s="128"/>
      <c r="F62" s="155">
        <f>F28</f>
        <v>1</v>
      </c>
    </row>
    <row r="63" spans="2:28" ht="15" customHeight="1">
      <c r="E63" s="175">
        <f>IF(E64&gt;$F$62,0,1)</f>
        <v>1</v>
      </c>
      <c r="F63" s="175">
        <f t="shared" ref="F63:N63" si="11">IF(F64&gt;$F$62,0,1)</f>
        <v>0</v>
      </c>
      <c r="G63" s="175">
        <f t="shared" si="11"/>
        <v>0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8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507</v>
      </c>
      <c r="D65" s="183" t="s">
        <v>254</v>
      </c>
      <c r="E65" s="278">
        <f>1-SUMPRODUCT(F63:N63,F65:N65)</f>
        <v>1</v>
      </c>
      <c r="F65" s="278">
        <f>ROUND(F66/$D$66,4)</f>
        <v>0.5</v>
      </c>
      <c r="G65" s="278">
        <f t="shared" ref="G65:N65" si="12">ROUND(G66/$D$66,4)</f>
        <v>0.25</v>
      </c>
      <c r="H65" s="278">
        <f t="shared" si="12"/>
        <v>0.125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513</v>
      </c>
      <c r="D66" s="183">
        <f>SUMPRODUCT(E66:N66,E63:N63)</f>
        <v>1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363</v>
      </c>
      <c r="D67" s="151" t="s">
        <v>362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2" t="s">
        <v>142</v>
      </c>
    </row>
    <row r="68" spans="2:15">
      <c r="B68" s="180"/>
      <c r="C68" s="184" t="s">
        <v>433</v>
      </c>
      <c r="D68" s="151" t="s">
        <v>432</v>
      </c>
      <c r="E68" s="157" t="s">
        <v>493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2" t="s">
        <v>142</v>
      </c>
    </row>
    <row r="69" spans="2:15">
      <c r="B69" s="180"/>
      <c r="C69" s="184" t="s">
        <v>585</v>
      </c>
      <c r="D69" s="151" t="s">
        <v>586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2" t="s">
        <v>142</v>
      </c>
    </row>
    <row r="70" spans="2:15">
      <c r="B70" s="180"/>
      <c r="C70" s="189" t="s">
        <v>425</v>
      </c>
      <c r="D70" s="117" t="s">
        <v>518</v>
      </c>
      <c r="E70" s="161" t="s">
        <v>434</v>
      </c>
      <c r="F70" s="161" t="s">
        <v>435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2" t="s">
        <v>142</v>
      </c>
    </row>
    <row r="71" spans="2:15"/>
    <row r="72" spans="2:15" ht="15.75" customHeight="1">
      <c r="C72" s="346" t="s">
        <v>560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7 E36:N36 E26:N26 E56:N57 E22:F22 I22:N22 F52 F62 G24:N24 G70:N70 E32:N34 E69:N69 F25:N25 E59:N60 E58 G58:N58 F68:N6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524</v>
      </c>
    </row>
    <row r="3" spans="2:56" ht="15" customHeight="1">
      <c r="B3" s="169"/>
    </row>
    <row r="4" spans="2:56">
      <c r="B4" s="128"/>
      <c r="C4" s="55" t="s">
        <v>427</v>
      </c>
      <c r="D4" s="56"/>
      <c r="E4" s="329" t="str">
        <f>Netzbetreiber!$D$9</f>
        <v>Stadtwerke Schkeuditz GmbH</v>
      </c>
      <c r="F4" s="128"/>
      <c r="M4" s="128"/>
      <c r="N4" s="128"/>
      <c r="O4" s="128"/>
    </row>
    <row r="5" spans="2:56">
      <c r="B5" s="128"/>
      <c r="C5" s="55" t="s">
        <v>426</v>
      </c>
      <c r="D5" s="56"/>
      <c r="E5" s="57" t="str">
        <f>Netzbetreiber!$D$28</f>
        <v>SCHKEUDITZ_2013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469</v>
      </c>
      <c r="D6" s="56"/>
      <c r="E6" s="328" t="str">
        <f>Netzbetreiber!$D$11</f>
        <v>9870039000003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Netzbetreiber!$D$6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479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503</v>
      </c>
      <c r="D9" s="128"/>
      <c r="E9" s="128"/>
      <c r="F9" s="152">
        <f>'SLP-Verfahren'!D46</f>
        <v>1</v>
      </c>
      <c r="H9" s="170" t="s">
        <v>581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565</v>
      </c>
      <c r="D10" s="128"/>
      <c r="E10" s="128"/>
      <c r="F10" s="48">
        <v>2</v>
      </c>
      <c r="G10" s="56"/>
      <c r="H10" s="170" t="s">
        <v>582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583</v>
      </c>
      <c r="D11" s="128"/>
      <c r="E11" s="128"/>
      <c r="F11" s="332">
        <f>INDEX('SLP-Verfahren'!D48:D62,'SLP-Temp-Gebiet #02'!F10)</f>
        <v>0</v>
      </c>
      <c r="G11" s="332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4" t="s">
        <v>564</v>
      </c>
      <c r="D13" s="344"/>
      <c r="E13" s="344"/>
      <c r="F13" s="180" t="s">
        <v>528</v>
      </c>
      <c r="G13" s="128" t="s">
        <v>526</v>
      </c>
      <c r="H13" s="260" t="s">
        <v>543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5" t="s">
        <v>430</v>
      </c>
      <c r="D14" s="345"/>
      <c r="E14" s="88" t="s">
        <v>431</v>
      </c>
      <c r="F14" s="261" t="s">
        <v>85</v>
      </c>
      <c r="G14" s="262" t="s">
        <v>552</v>
      </c>
      <c r="H14" s="50">
        <v>0</v>
      </c>
      <c r="I14" s="56"/>
      <c r="J14" s="128"/>
      <c r="K14" s="128"/>
      <c r="L14" s="128"/>
      <c r="M14" s="128"/>
      <c r="N14" s="128"/>
      <c r="O14" s="331" t="s">
        <v>631</v>
      </c>
      <c r="R14" s="206" t="s">
        <v>544</v>
      </c>
      <c r="S14" s="206" t="s">
        <v>545</v>
      </c>
      <c r="T14" s="206" t="s">
        <v>546</v>
      </c>
      <c r="U14" s="206" t="s">
        <v>547</v>
      </c>
      <c r="V14" s="206" t="s">
        <v>527</v>
      </c>
      <c r="W14" s="206" t="s">
        <v>548</v>
      </c>
      <c r="X14" s="206" t="s">
        <v>549</v>
      </c>
      <c r="Y14" s="206" t="s">
        <v>550</v>
      </c>
      <c r="Z14" s="206" t="s">
        <v>551</v>
      </c>
      <c r="AA14" s="206" t="s">
        <v>552</v>
      </c>
      <c r="AB14" s="206" t="s">
        <v>553</v>
      </c>
      <c r="AC14" s="206" t="s">
        <v>554</v>
      </c>
    </row>
    <row r="15" spans="2:56" ht="19.5" customHeight="1">
      <c r="B15" s="128"/>
      <c r="C15" s="345" t="s">
        <v>389</v>
      </c>
      <c r="D15" s="345"/>
      <c r="E15" s="88" t="s">
        <v>431</v>
      </c>
      <c r="F15" s="261" t="s">
        <v>71</v>
      </c>
      <c r="G15" s="262" t="s">
        <v>546</v>
      </c>
      <c r="H15" s="50">
        <v>0</v>
      </c>
      <c r="I15" s="56"/>
      <c r="J15" s="128"/>
      <c r="K15" s="128"/>
      <c r="L15" s="128"/>
      <c r="M15" s="128"/>
      <c r="N15" s="128"/>
      <c r="O15" s="159" t="s">
        <v>508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372</v>
      </c>
      <c r="AH15" s="259" t="s">
        <v>475</v>
      </c>
      <c r="AI15" s="259" t="s">
        <v>529</v>
      </c>
      <c r="AJ15" s="259" t="s">
        <v>530</v>
      </c>
      <c r="AK15" s="259" t="s">
        <v>531</v>
      </c>
      <c r="AL15" s="259" t="s">
        <v>532</v>
      </c>
      <c r="AM15" s="259" t="s">
        <v>533</v>
      </c>
      <c r="AN15" s="259" t="s">
        <v>534</v>
      </c>
      <c r="AO15" s="259" t="s">
        <v>535</v>
      </c>
      <c r="AP15" s="259" t="s">
        <v>536</v>
      </c>
      <c r="AQ15" s="259" t="s">
        <v>537</v>
      </c>
      <c r="AR15" s="259" t="s">
        <v>538</v>
      </c>
      <c r="AS15" s="259" t="s">
        <v>539</v>
      </c>
      <c r="AT15" s="259" t="s">
        <v>540</v>
      </c>
      <c r="AU15" s="259" t="s">
        <v>541</v>
      </c>
      <c r="AV15" s="259" t="s">
        <v>542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289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498</v>
      </c>
      <c r="C17" s="174"/>
      <c r="D17" s="28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504</v>
      </c>
      <c r="D18" s="128"/>
      <c r="E18" s="128"/>
      <c r="F18" s="48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499</v>
      </c>
      <c r="D20" s="177" t="s">
        <v>495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506</v>
      </c>
      <c r="D21" s="151" t="s">
        <v>497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517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137</v>
      </c>
      <c r="D23" s="185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2" t="s">
        <v>142</v>
      </c>
      <c r="Q23" s="208"/>
      <c r="R23" s="66" t="s">
        <v>139</v>
      </c>
      <c r="S23" s="66" t="s">
        <v>484</v>
      </c>
      <c r="T23" s="287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501</v>
      </c>
      <c r="D24" s="185"/>
      <c r="E24" s="154" t="s">
        <v>561</v>
      </c>
      <c r="F24" s="154" t="s">
        <v>562</v>
      </c>
      <c r="G24" s="154"/>
      <c r="H24" s="154"/>
      <c r="I24" s="154"/>
      <c r="J24" s="154"/>
      <c r="K24" s="154"/>
      <c r="L24" s="154"/>
      <c r="M24" s="154"/>
      <c r="N24" s="154"/>
      <c r="O24" s="182" t="s">
        <v>502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496</v>
      </c>
      <c r="D25" s="185"/>
      <c r="E25" s="158" t="s">
        <v>365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2" t="s">
        <v>143</v>
      </c>
      <c r="Q25" s="208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141</v>
      </c>
      <c r="D26" s="185"/>
      <c r="E26" s="154" t="s">
        <v>485</v>
      </c>
      <c r="F26" s="154" t="s">
        <v>485</v>
      </c>
      <c r="G26" s="154"/>
      <c r="H26" s="154"/>
      <c r="I26" s="154"/>
      <c r="J26" s="154"/>
      <c r="K26" s="154"/>
      <c r="L26" s="154"/>
      <c r="M26" s="154"/>
      <c r="N26" s="154"/>
      <c r="O26" s="182" t="s">
        <v>142</v>
      </c>
      <c r="Q26" s="208"/>
      <c r="R26" s="66" t="s">
        <v>485</v>
      </c>
      <c r="S26" s="66" t="s">
        <v>486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500</v>
      </c>
      <c r="D28" s="128"/>
      <c r="E28" s="128"/>
      <c r="F28" s="48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507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513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145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2" t="s">
        <v>142</v>
      </c>
      <c r="Q33" s="208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80"/>
      <c r="C34" s="184" t="s">
        <v>433</v>
      </c>
      <c r="D34" s="151" t="s">
        <v>432</v>
      </c>
      <c r="E34" s="154" t="s">
        <v>493</v>
      </c>
      <c r="F34" s="154" t="s">
        <v>493</v>
      </c>
      <c r="G34" s="154" t="s">
        <v>493</v>
      </c>
      <c r="H34" s="154" t="s">
        <v>493</v>
      </c>
      <c r="I34" s="160"/>
      <c r="J34" s="160"/>
      <c r="K34" s="160"/>
      <c r="L34" s="160"/>
      <c r="M34" s="160"/>
      <c r="N34" s="160"/>
      <c r="O34" s="182" t="s">
        <v>142</v>
      </c>
      <c r="Q34" s="208"/>
      <c r="R34" s="66" t="s">
        <v>493</v>
      </c>
      <c r="S34" s="66" t="s">
        <v>494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585</v>
      </c>
      <c r="D35" s="151" t="s">
        <v>586</v>
      </c>
      <c r="E35" s="154" t="s">
        <v>584</v>
      </c>
      <c r="F35" s="154" t="s">
        <v>584</v>
      </c>
      <c r="G35" s="154" t="s">
        <v>584</v>
      </c>
      <c r="H35" s="154" t="s">
        <v>584</v>
      </c>
      <c r="I35" s="154" t="s">
        <v>584</v>
      </c>
      <c r="J35" s="154" t="s">
        <v>584</v>
      </c>
      <c r="K35" s="154" t="s">
        <v>584</v>
      </c>
      <c r="L35" s="154" t="s">
        <v>584</v>
      </c>
      <c r="M35" s="154" t="s">
        <v>584</v>
      </c>
      <c r="N35" s="154" t="s">
        <v>584</v>
      </c>
      <c r="O35" s="182" t="s">
        <v>142</v>
      </c>
      <c r="Q35" s="208"/>
      <c r="R35" s="66" t="s">
        <v>584</v>
      </c>
      <c r="S35" s="66" t="s">
        <v>587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425</v>
      </c>
      <c r="D36" s="117" t="s">
        <v>518</v>
      </c>
      <c r="E36" s="160" t="s">
        <v>434</v>
      </c>
      <c r="F36" s="160" t="s">
        <v>434</v>
      </c>
      <c r="G36" s="160" t="s">
        <v>435</v>
      </c>
      <c r="H36" s="160" t="s">
        <v>435</v>
      </c>
      <c r="I36" s="160"/>
      <c r="J36" s="160"/>
      <c r="K36" s="160"/>
      <c r="L36" s="160"/>
      <c r="M36" s="160"/>
      <c r="N36" s="160"/>
      <c r="O36" s="182" t="s">
        <v>142</v>
      </c>
      <c r="Q36" s="208"/>
      <c r="R36" s="66" t="s">
        <v>435</v>
      </c>
      <c r="S36" s="66" t="s">
        <v>434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351</v>
      </c>
      <c r="D39" s="195"/>
      <c r="E39" s="195" t="s">
        <v>511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512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505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509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510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515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516</v>
      </c>
      <c r="D46" s="198" t="s">
        <v>514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364</v>
      </c>
      <c r="K46" s="195"/>
      <c r="L46" s="195"/>
      <c r="M46" s="195"/>
      <c r="N46" s="195"/>
      <c r="O46" s="196"/>
    </row>
    <row r="47" spans="2:28">
      <c r="B47" s="190"/>
      <c r="C47" s="197" t="s">
        <v>350</v>
      </c>
      <c r="D47" s="198" t="s">
        <v>514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364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559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523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499</v>
      </c>
      <c r="D54" s="177" t="s">
        <v>495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506</v>
      </c>
      <c r="D55" s="151" t="s">
        <v>497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517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137</v>
      </c>
      <c r="D57" s="185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2" t="s">
        <v>142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501</v>
      </c>
      <c r="D58" s="185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2" t="s">
        <v>502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496</v>
      </c>
      <c r="D59" s="185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2" t="s">
        <v>143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141</v>
      </c>
      <c r="D60" s="185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2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500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8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507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513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363</v>
      </c>
      <c r="D67" s="151" t="s">
        <v>362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2" t="s">
        <v>142</v>
      </c>
    </row>
    <row r="68" spans="2:15">
      <c r="B68" s="180"/>
      <c r="C68" s="184" t="s">
        <v>433</v>
      </c>
      <c r="D68" s="151" t="s">
        <v>432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2" t="s">
        <v>142</v>
      </c>
    </row>
    <row r="69" spans="2:15">
      <c r="B69" s="180"/>
      <c r="C69" s="184" t="s">
        <v>585</v>
      </c>
      <c r="D69" s="151" t="s">
        <v>586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2" t="s">
        <v>142</v>
      </c>
    </row>
    <row r="70" spans="2:15">
      <c r="B70" s="180"/>
      <c r="C70" s="189" t="s">
        <v>425</v>
      </c>
      <c r="D70" s="117" t="s">
        <v>518</v>
      </c>
      <c r="E70" s="161" t="s">
        <v>435</v>
      </c>
      <c r="F70" s="161" t="s">
        <v>435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2" t="s">
        <v>142</v>
      </c>
    </row>
    <row r="71" spans="2:15"/>
    <row r="72" spans="2:15" ht="15.75" customHeight="1">
      <c r="C72" s="346" t="s">
        <v>560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1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W23" sqref="W23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0.71093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366</v>
      </c>
    </row>
    <row r="3" spans="2:26">
      <c r="B3" s="128" t="s">
        <v>448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2" t="s">
        <v>371</v>
      </c>
      <c r="D5" s="53" t="str">
        <f>Netzbetreiber!$D$9</f>
        <v>Stadtwerke Schkeuditz GmbH</v>
      </c>
      <c r="E5" s="128"/>
      <c r="J5" s="87" t="s">
        <v>479</v>
      </c>
      <c r="K5" s="129" t="s">
        <v>482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2" t="s">
        <v>338</v>
      </c>
      <c r="D6" s="53" t="str">
        <f>Netzbetreiber!$D$28</f>
        <v>SCHKEUDITZ_2013</v>
      </c>
      <c r="E6" s="128"/>
      <c r="F6" s="128"/>
      <c r="K6" s="129" t="s">
        <v>490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4" t="s">
        <v>469</v>
      </c>
      <c r="D7" s="53" t="str">
        <f>Netzbetreiber!$D$11</f>
        <v>9870039000003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2" t="s">
        <v>133</v>
      </c>
      <c r="D8" s="51">
        <f>Netzbetreiber!$D$6</f>
        <v>42278</v>
      </c>
      <c r="E8" s="128"/>
      <c r="F8" s="128"/>
      <c r="H8" s="126" t="s">
        <v>477</v>
      </c>
      <c r="J8" s="130">
        <f>COUNTA(D12:D100)</f>
        <v>6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248</v>
      </c>
      <c r="C10" s="133" t="s">
        <v>476</v>
      </c>
      <c r="D10" s="132" t="s">
        <v>147</v>
      </c>
      <c r="E10" s="271" t="s">
        <v>492</v>
      </c>
      <c r="F10" s="133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615</v>
      </c>
      <c r="M10" s="148" t="s">
        <v>624</v>
      </c>
      <c r="N10" s="149" t="s">
        <v>625</v>
      </c>
      <c r="O10" s="149" t="s">
        <v>626</v>
      </c>
      <c r="P10" s="150" t="s">
        <v>627</v>
      </c>
      <c r="Q10" s="144" t="s">
        <v>616</v>
      </c>
      <c r="R10" s="134" t="s">
        <v>617</v>
      </c>
      <c r="S10" s="135" t="s">
        <v>618</v>
      </c>
      <c r="T10" s="135" t="s">
        <v>619</v>
      </c>
      <c r="U10" s="135" t="s">
        <v>620</v>
      </c>
      <c r="V10" s="135" t="s">
        <v>621</v>
      </c>
      <c r="W10" s="135" t="s">
        <v>622</v>
      </c>
      <c r="X10" s="136" t="s">
        <v>623</v>
      </c>
      <c r="Y10" s="293" t="s">
        <v>628</v>
      </c>
    </row>
    <row r="11" spans="2:26" ht="15.75" thickBot="1">
      <c r="B11" s="137" t="s">
        <v>478</v>
      </c>
      <c r="C11" s="138" t="s">
        <v>491</v>
      </c>
      <c r="D11" s="292" t="s">
        <v>247</v>
      </c>
      <c r="E11" s="162"/>
      <c r="F11" s="294" t="e">
        <f>VLOOKUP($E11,'BDEW-Standard'!$B$3:$M$158,F$9,0)</f>
        <v>#N/A</v>
      </c>
      <c r="H11" s="165" t="e">
        <f>ROUND(VLOOKUP($E11,'BDEW-Standard'!$B$3:$M$158,H$9,0),7)</f>
        <v>#N/A</v>
      </c>
      <c r="I11" s="165" t="e">
        <f>ROUND(VLOOKUP($E11,'BDEW-Standard'!$B$3:$M$158,I$9,0),7)</f>
        <v>#N/A</v>
      </c>
      <c r="J11" s="165" t="e">
        <f>ROUND(VLOOKUP($E11,'BDEW-Standard'!$B$3:$M$158,J$9,0),7)</f>
        <v>#N/A</v>
      </c>
      <c r="K11" s="165" t="e">
        <f>ROUND(VLOOKUP($E11,'BDEW-Standard'!$B$3:$M$158,K$9,0),7)</f>
        <v>#N/A</v>
      </c>
      <c r="L11" s="334" t="e">
        <f>ROUND(VLOOKUP($E11,'BDEW-Standard'!$B$3:$M$158,L$9,0),1)</f>
        <v>#N/A</v>
      </c>
      <c r="M11" s="165" t="e">
        <f>ROUND(VLOOKUP($E11,'BDEW-Standard'!$B$3:$M$158,M$9,0),7)</f>
        <v>#N/A</v>
      </c>
      <c r="N11" s="165" t="e">
        <f>ROUND(VLOOKUP($E11,'BDEW-Standard'!$B$3:$M$158,N$9,0),7)</f>
        <v>#N/A</v>
      </c>
      <c r="O11" s="165" t="e">
        <f>ROUND(VLOOKUP($E11,'BDEW-Standard'!$B$3:$M$158,O$9,0),7)</f>
        <v>#N/A</v>
      </c>
      <c r="P11" s="165" t="e">
        <f>ROUND(VLOOKUP($E11,'BDEW-Standard'!$B$3:$M$158,P$9,0),7)</f>
        <v>#N/A</v>
      </c>
      <c r="Q11" s="335" t="e">
        <f>($H11/(1+($I11/($Q$9-$L11))^$J11)+$K11)+MAX($M11*$Q$9+$N11,$O11*$Q$9+$P11)</f>
        <v>#N/A</v>
      </c>
      <c r="R11" s="166" t="e">
        <f>ROUND(VLOOKUP(MID($E11,4,3),'Wochentag F(WT)'!$B$7:$J$22,R$9,0),4)</f>
        <v>#N/A</v>
      </c>
      <c r="S11" s="166" t="e">
        <f>ROUND(VLOOKUP(MID($E11,4,3),'Wochentag F(WT)'!$B$7:$J$22,S$9,0),4)</f>
        <v>#N/A</v>
      </c>
      <c r="T11" s="166" t="e">
        <f>ROUND(VLOOKUP(MID($E11,4,3),'Wochentag F(WT)'!$B$7:$J$22,T$9,0),4)</f>
        <v>#N/A</v>
      </c>
      <c r="U11" s="166" t="e">
        <f>ROUND(VLOOKUP(MID($E11,4,3),'Wochentag F(WT)'!$B$7:$J$22,U$9,0),4)</f>
        <v>#N/A</v>
      </c>
      <c r="V11" s="166" t="e">
        <f>ROUND(VLOOKUP(MID($E11,4,3),'Wochentag F(WT)'!$B$7:$J$22,V$9,0),4)</f>
        <v>#N/A</v>
      </c>
      <c r="W11" s="166" t="e">
        <f>ROUND(VLOOKUP(MID($E11,4,3),'Wochentag F(WT)'!$B$7:$J$22,W$9,0),4)</f>
        <v>#N/A</v>
      </c>
      <c r="X11" s="167" t="e">
        <f>7-SUM(R11:W11)</f>
        <v>#N/A</v>
      </c>
      <c r="Y11" s="290">
        <v>365.12299999999999</v>
      </c>
    </row>
    <row r="12" spans="2:26">
      <c r="B12" s="139">
        <v>1</v>
      </c>
      <c r="C12" s="140" t="str">
        <f t="shared" ref="C12:C17" si="0">$D$6</f>
        <v>SCHKEUDITZ_2013</v>
      </c>
      <c r="D12" s="61" t="s">
        <v>247</v>
      </c>
      <c r="E12" s="163" t="s">
        <v>4</v>
      </c>
      <c r="F12" s="295" t="str">
        <f>VLOOKUP($E12,'BDEW-Standard'!$B$3:$M$158,F$9,0)</f>
        <v>HK3</v>
      </c>
      <c r="H12" s="272">
        <f>ROUND(VLOOKUP($E12,'BDEW-Standard'!$B$3:$M$158,H$9,0),7)</f>
        <v>0.40409319999999999</v>
      </c>
      <c r="I12" s="272">
        <f>ROUND(VLOOKUP($E12,'BDEW-Standard'!$B$3:$M$158,I$9,0),7)</f>
        <v>-24.439296800000001</v>
      </c>
      <c r="J12" s="272">
        <f>ROUND(VLOOKUP($E12,'BDEW-Standard'!$B$3:$M$158,J$9,0),7)</f>
        <v>6.5718174999999999</v>
      </c>
      <c r="K12" s="272">
        <f>ROUND(VLOOKUP($E12,'BDEW-Standard'!$B$3:$M$158,K$9,0),7)</f>
        <v>0.71077100000000004</v>
      </c>
      <c r="L12" s="336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7">
        <f t="shared" ref="Q12:Q17" si="1">($H12/(1+($I12/($Q$9-$L12))^$J12)+$K12)+MAX($M12*$Q$9+$N12,$O12*$Q$9+$P12)</f>
        <v>1.0561214000512988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>
        <v>300.00000999999997</v>
      </c>
      <c r="Z12" s="209"/>
    </row>
    <row r="13" spans="2:26" s="141" customFormat="1">
      <c r="B13" s="142">
        <v>2</v>
      </c>
      <c r="C13" s="143" t="str">
        <f t="shared" si="0"/>
        <v>SCHKEUDITZ_2013</v>
      </c>
      <c r="D13" s="61" t="s">
        <v>247</v>
      </c>
      <c r="E13" s="163" t="s">
        <v>37</v>
      </c>
      <c r="F13" s="295" t="str">
        <f>VLOOKUP($E13,'BDEW-Standard'!$B$3:$M$158,F$9,0)</f>
        <v>S13</v>
      </c>
      <c r="H13" s="272">
        <f>ROUND(VLOOKUP($E13,'BDEW-Standard'!$B$3:$M$158,H$9,0),7)</f>
        <v>3.0385547000000002</v>
      </c>
      <c r="I13" s="272">
        <f>ROUND(VLOOKUP($E13,'BDEW-Standard'!$B$3:$M$158,I$9,0),7)</f>
        <v>-37.182990799999999</v>
      </c>
      <c r="J13" s="272">
        <f>ROUND(VLOOKUP($E13,'BDEW-Standard'!$B$3:$M$158,J$9,0),7)</f>
        <v>5.6644869</v>
      </c>
      <c r="K13" s="272">
        <f>ROUND(VLOOKUP($E13,'BDEW-Standard'!$B$3:$M$158,K$9,0),7)</f>
        <v>0.1124801</v>
      </c>
      <c r="L13" s="336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7">
        <f t="shared" si="1"/>
        <v>1.0221145552470468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7" si="2">7-SUM(R13:W13)</f>
        <v>1</v>
      </c>
      <c r="Y13" s="291">
        <v>299.9991</v>
      </c>
      <c r="Z13" s="209"/>
    </row>
    <row r="14" spans="2:26" s="141" customFormat="1">
      <c r="B14" s="142">
        <v>3</v>
      </c>
      <c r="C14" s="143" t="str">
        <f t="shared" si="0"/>
        <v>SCHKEUDITZ_2013</v>
      </c>
      <c r="D14" s="61" t="s">
        <v>247</v>
      </c>
      <c r="E14" s="163" t="s">
        <v>41</v>
      </c>
      <c r="F14" s="295" t="str">
        <f>VLOOKUP($E14,'BDEW-Standard'!$B$3:$M$158,F$9,0)</f>
        <v>S14</v>
      </c>
      <c r="H14" s="272">
        <f>ROUND(VLOOKUP($E14,'BDEW-Standard'!$B$3:$M$158,H$9,0),7)</f>
        <v>3.1764404000000002</v>
      </c>
      <c r="I14" s="272">
        <f>ROUND(VLOOKUP($E14,'BDEW-Standard'!$B$3:$M$158,I$9,0),7)</f>
        <v>-37.410583199999998</v>
      </c>
      <c r="J14" s="272">
        <f>ROUND(VLOOKUP($E14,'BDEW-Standard'!$B$3:$M$158,J$9,0),7)</f>
        <v>6.1622336000000004</v>
      </c>
      <c r="K14" s="272">
        <f>ROUND(VLOOKUP($E14,'BDEW-Standard'!$B$3:$M$158,K$9,0),7)</f>
        <v>8.9360599999999998E-2</v>
      </c>
      <c r="L14" s="336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7">
        <f t="shared" si="1"/>
        <v>0.96716323288062622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>
        <v>300.00002000000001</v>
      </c>
      <c r="Z14" s="209"/>
    </row>
    <row r="15" spans="2:26" s="141" customFormat="1">
      <c r="B15" s="142">
        <v>4</v>
      </c>
      <c r="C15" s="143" t="str">
        <f t="shared" si="0"/>
        <v>SCHKEUDITZ_2013</v>
      </c>
      <c r="D15" s="61" t="s">
        <v>247</v>
      </c>
      <c r="E15" s="163" t="s">
        <v>45</v>
      </c>
      <c r="F15" s="295" t="str">
        <f>VLOOKUP($E15,'BDEW-Standard'!$B$3:$M$158,F$9,0)</f>
        <v>S23</v>
      </c>
      <c r="H15" s="272">
        <f>ROUND(VLOOKUP($E15,'BDEW-Standard'!$B$3:$M$158,H$9,0),7)</f>
        <v>2.3767684</v>
      </c>
      <c r="I15" s="272">
        <f>ROUND(VLOOKUP($E15,'BDEW-Standard'!$B$3:$M$158,I$9,0),7)</f>
        <v>-34.719233299999999</v>
      </c>
      <c r="J15" s="272">
        <f>ROUND(VLOOKUP($E15,'BDEW-Standard'!$B$3:$M$158,J$9,0),7)</f>
        <v>5.8332161999999999</v>
      </c>
      <c r="K15" s="272">
        <f>ROUND(VLOOKUP($E15,'BDEW-Standard'!$B$3:$M$158,K$9,0),7)</f>
        <v>0.14335100000000001</v>
      </c>
      <c r="L15" s="336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7">
        <f t="shared" si="1"/>
        <v>1.0542651008737618</v>
      </c>
      <c r="R15" s="273">
        <f>ROUND(VLOOKUP(MID($E15,4,3),'Wochentag F(WT)'!$B$7:$J$22,R$9,0),4)</f>
        <v>1</v>
      </c>
      <c r="S15" s="273">
        <f>ROUND(VLOOKUP(MID($E15,4,3),'Wochentag F(WT)'!$B$7:$J$22,S$9,0),4)</f>
        <v>1</v>
      </c>
      <c r="T15" s="273">
        <f>ROUND(VLOOKUP(MID($E15,4,3),'Wochentag F(WT)'!$B$7:$J$22,T$9,0),4)</f>
        <v>1</v>
      </c>
      <c r="U15" s="273">
        <f>ROUND(VLOOKUP(MID($E15,4,3),'Wochentag F(WT)'!$B$7:$J$22,U$9,0),4)</f>
        <v>1</v>
      </c>
      <c r="V15" s="273">
        <f>ROUND(VLOOKUP(MID($E15,4,3),'Wochentag F(WT)'!$B$7:$J$22,V$9,0),4)</f>
        <v>1</v>
      </c>
      <c r="W15" s="273">
        <f>ROUND(VLOOKUP(MID($E15,4,3),'Wochentag F(WT)'!$B$7:$J$22,W$9,0),4)</f>
        <v>1</v>
      </c>
      <c r="X15" s="274">
        <f t="shared" si="2"/>
        <v>1</v>
      </c>
      <c r="Y15" s="291">
        <v>299.99900000000002</v>
      </c>
      <c r="Z15" s="209"/>
    </row>
    <row r="16" spans="2:26" s="141" customFormat="1">
      <c r="B16" s="142">
        <v>5</v>
      </c>
      <c r="C16" s="143" t="str">
        <f t="shared" si="0"/>
        <v>SCHKEUDITZ_2013</v>
      </c>
      <c r="D16" s="61" t="s">
        <v>247</v>
      </c>
      <c r="E16" s="163" t="s">
        <v>49</v>
      </c>
      <c r="F16" s="295" t="str">
        <f>VLOOKUP($E16,'BDEW-Standard'!$B$3:$M$158,F$9,0)</f>
        <v>S24</v>
      </c>
      <c r="H16" s="272">
        <f>ROUND(VLOOKUP($E16,'BDEW-Standard'!$B$3:$M$158,H$9,0),7)</f>
        <v>2.5078170000000002</v>
      </c>
      <c r="I16" s="272">
        <f>ROUND(VLOOKUP($E16,'BDEW-Standard'!$B$3:$M$158,I$9,0),7)</f>
        <v>-35.036736300000001</v>
      </c>
      <c r="J16" s="272">
        <f>ROUND(VLOOKUP($E16,'BDEW-Standard'!$B$3:$M$158,J$9,0),7)</f>
        <v>6.2430158999999996</v>
      </c>
      <c r="K16" s="272">
        <f>ROUND(VLOOKUP($E16,'BDEW-Standard'!$B$3:$M$158,K$9,0),7)</f>
        <v>0.120641</v>
      </c>
      <c r="L16" s="336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7">
        <f t="shared" si="1"/>
        <v>1.0288731326442526</v>
      </c>
      <c r="R16" s="273">
        <f>ROUND(VLOOKUP(MID($E16,4,3),'Wochentag F(WT)'!$B$7:$J$22,R$9,0),4)</f>
        <v>1</v>
      </c>
      <c r="S16" s="273">
        <f>ROUND(VLOOKUP(MID($E16,4,3),'Wochentag F(WT)'!$B$7:$J$22,S$9,0),4)</f>
        <v>1</v>
      </c>
      <c r="T16" s="273">
        <f>ROUND(VLOOKUP(MID($E16,4,3),'Wochentag F(WT)'!$B$7:$J$22,T$9,0),4)</f>
        <v>1</v>
      </c>
      <c r="U16" s="273">
        <f>ROUND(VLOOKUP(MID($E16,4,3),'Wochentag F(WT)'!$B$7:$J$22,U$9,0),4)</f>
        <v>1</v>
      </c>
      <c r="V16" s="273">
        <f>ROUND(VLOOKUP(MID($E16,4,3),'Wochentag F(WT)'!$B$7:$J$22,V$9,0),4)</f>
        <v>1</v>
      </c>
      <c r="W16" s="273">
        <f>ROUND(VLOOKUP(MID($E16,4,3),'Wochentag F(WT)'!$B$7:$J$22,W$9,0),4)</f>
        <v>1</v>
      </c>
      <c r="X16" s="274">
        <f t="shared" si="2"/>
        <v>1</v>
      </c>
      <c r="Y16" s="291">
        <v>300.00020000000001</v>
      </c>
      <c r="Z16" s="209"/>
    </row>
    <row r="17" spans="2:26" s="141" customFormat="1">
      <c r="B17" s="142">
        <v>6</v>
      </c>
      <c r="C17" s="143" t="str">
        <f t="shared" si="0"/>
        <v>SCHKEUDITZ_2013</v>
      </c>
      <c r="D17" s="61" t="s">
        <v>247</v>
      </c>
      <c r="E17" s="163" t="s">
        <v>648</v>
      </c>
      <c r="F17" s="295" t="str">
        <f>VLOOKUP($E17,'BDEW-Standard'!$B$3:$M$158,F$9,0)</f>
        <v>BD4</v>
      </c>
      <c r="H17" s="272">
        <f>ROUND(VLOOKUP($E17,'BDEW-Standard'!$B$3:$M$158,H$9,0),7)</f>
        <v>3.75</v>
      </c>
      <c r="I17" s="272">
        <f>ROUND(VLOOKUP($E17,'BDEW-Standard'!$B$3:$M$158,I$9,0),7)</f>
        <v>-37.5</v>
      </c>
      <c r="J17" s="272">
        <f>ROUND(VLOOKUP($E17,'BDEW-Standard'!$B$3:$M$158,J$9,0),7)</f>
        <v>6.8</v>
      </c>
      <c r="K17" s="272">
        <f>ROUND(VLOOKUP($E17,'BDEW-Standard'!$B$3:$M$158,K$9,0),7)</f>
        <v>6.0911300000000002E-2</v>
      </c>
      <c r="L17" s="336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7">
        <f t="shared" si="1"/>
        <v>1.0126136468627658</v>
      </c>
      <c r="R17" s="273">
        <v>1</v>
      </c>
      <c r="S17" s="273">
        <v>1</v>
      </c>
      <c r="T17" s="273">
        <v>1</v>
      </c>
      <c r="U17" s="273">
        <v>1</v>
      </c>
      <c r="V17" s="273">
        <v>1</v>
      </c>
      <c r="W17" s="273">
        <v>1</v>
      </c>
      <c r="X17" s="274">
        <f t="shared" si="2"/>
        <v>1</v>
      </c>
      <c r="Y17" s="291">
        <v>300</v>
      </c>
      <c r="Z17" s="209"/>
    </row>
    <row r="18" spans="2:26" s="141" customFormat="1">
      <c r="B18" s="142">
        <v>7</v>
      </c>
      <c r="C18" s="143"/>
      <c r="D18" s="61"/>
      <c r="E18" s="163"/>
      <c r="F18" s="295"/>
      <c r="H18" s="272"/>
      <c r="I18" s="272"/>
      <c r="J18" s="272"/>
      <c r="K18" s="272"/>
      <c r="L18" s="336"/>
      <c r="M18" s="272"/>
      <c r="N18" s="272"/>
      <c r="O18" s="272"/>
      <c r="P18" s="272"/>
      <c r="Q18" s="337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1" customFormat="1">
      <c r="B19" s="142">
        <v>8</v>
      </c>
      <c r="C19" s="143"/>
      <c r="D19" s="61"/>
      <c r="E19" s="163"/>
      <c r="F19" s="295"/>
      <c r="H19" s="272"/>
      <c r="I19" s="272"/>
      <c r="J19" s="272"/>
      <c r="K19" s="272"/>
      <c r="L19" s="336"/>
      <c r="M19" s="272"/>
      <c r="N19" s="272"/>
      <c r="O19" s="272"/>
      <c r="P19" s="272"/>
      <c r="Q19" s="337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1" customFormat="1">
      <c r="B20" s="142">
        <v>9</v>
      </c>
      <c r="C20" s="143"/>
      <c r="D20" s="61"/>
      <c r="E20" s="163"/>
      <c r="F20" s="295"/>
      <c r="H20" s="272"/>
      <c r="I20" s="272"/>
      <c r="J20" s="272"/>
      <c r="K20" s="272"/>
      <c r="L20" s="336"/>
      <c r="M20" s="272"/>
      <c r="N20" s="272"/>
      <c r="O20" s="272"/>
      <c r="P20" s="272"/>
      <c r="Q20" s="337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1" customFormat="1">
      <c r="B21" s="142">
        <v>10</v>
      </c>
      <c r="C21" s="143"/>
      <c r="D21" s="61"/>
      <c r="E21" s="163"/>
      <c r="F21" s="295"/>
      <c r="H21" s="272"/>
      <c r="I21" s="272"/>
      <c r="J21" s="272"/>
      <c r="K21" s="272"/>
      <c r="L21" s="336"/>
      <c r="M21" s="272"/>
      <c r="N21" s="272"/>
      <c r="O21" s="272"/>
      <c r="P21" s="272"/>
      <c r="Q21" s="337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1" customFormat="1">
      <c r="B22" s="142">
        <v>11</v>
      </c>
      <c r="C22" s="143"/>
      <c r="D22" s="61"/>
      <c r="E22" s="163"/>
      <c r="F22" s="295"/>
      <c r="H22" s="272"/>
      <c r="I22" s="272"/>
      <c r="J22" s="272"/>
      <c r="K22" s="272"/>
      <c r="L22" s="336"/>
      <c r="M22" s="272"/>
      <c r="N22" s="272"/>
      <c r="O22" s="272"/>
      <c r="P22" s="272"/>
      <c r="Q22" s="337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1" customFormat="1">
      <c r="B23" s="142">
        <v>12</v>
      </c>
      <c r="C23" s="143"/>
      <c r="D23" s="61"/>
      <c r="E23" s="163"/>
      <c r="F23" s="295"/>
      <c r="H23" s="272"/>
      <c r="I23" s="272"/>
      <c r="J23" s="272"/>
      <c r="K23" s="272"/>
      <c r="L23" s="336"/>
      <c r="M23" s="272"/>
      <c r="N23" s="272"/>
      <c r="O23" s="272"/>
      <c r="P23" s="272"/>
      <c r="Q23" s="337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1" customFormat="1">
      <c r="B24" s="142">
        <v>13</v>
      </c>
      <c r="C24" s="143"/>
      <c r="D24" s="61"/>
      <c r="E24" s="163"/>
      <c r="F24" s="295"/>
      <c r="H24" s="272"/>
      <c r="I24" s="272"/>
      <c r="J24" s="272"/>
      <c r="K24" s="272"/>
      <c r="L24" s="336"/>
      <c r="M24" s="272"/>
      <c r="N24" s="272"/>
      <c r="O24" s="272"/>
      <c r="P24" s="272"/>
      <c r="Q24" s="337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1" customFormat="1">
      <c r="B25" s="142">
        <v>14</v>
      </c>
      <c r="C25" s="143"/>
      <c r="D25" s="61"/>
      <c r="E25" s="163"/>
      <c r="F25" s="295"/>
      <c r="H25" s="272"/>
      <c r="I25" s="272"/>
      <c r="J25" s="272"/>
      <c r="K25" s="272"/>
      <c r="L25" s="336"/>
      <c r="M25" s="272"/>
      <c r="N25" s="272"/>
      <c r="O25" s="272"/>
      <c r="P25" s="272"/>
      <c r="Q25" s="337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1" customFormat="1">
      <c r="B26" s="142">
        <v>15</v>
      </c>
      <c r="C26" s="143"/>
      <c r="D26" s="61"/>
      <c r="E26" s="163"/>
      <c r="F26" s="295"/>
      <c r="H26" s="272"/>
      <c r="I26" s="272"/>
      <c r="J26" s="272"/>
      <c r="K26" s="272"/>
      <c r="L26" s="336"/>
      <c r="M26" s="272"/>
      <c r="N26" s="272"/>
      <c r="O26" s="272"/>
      <c r="P26" s="272"/>
      <c r="Q26" s="337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1" customFormat="1">
      <c r="B27" s="142">
        <v>16</v>
      </c>
      <c r="C27" s="143"/>
      <c r="D27" s="61"/>
      <c r="E27" s="164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1" customFormat="1">
      <c r="B28" s="142">
        <v>17</v>
      </c>
      <c r="C28" s="143"/>
      <c r="D28" s="61"/>
      <c r="E28" s="164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1" customFormat="1">
      <c r="B29" s="142">
        <v>18</v>
      </c>
      <c r="C29" s="143"/>
      <c r="D29" s="61"/>
      <c r="E29" s="164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1" customFormat="1">
      <c r="B30" s="142">
        <v>19</v>
      </c>
      <c r="C30" s="143"/>
      <c r="D30" s="61"/>
      <c r="E30" s="164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1" customFormat="1">
      <c r="B31" s="142">
        <v>20</v>
      </c>
      <c r="C31" s="143"/>
      <c r="D31" s="61"/>
      <c r="E31" s="164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1" customFormat="1">
      <c r="B32" s="142">
        <v>21</v>
      </c>
      <c r="C32" s="143"/>
      <c r="D32" s="61"/>
      <c r="E32" s="164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1" customFormat="1">
      <c r="B33" s="142">
        <v>22</v>
      </c>
      <c r="C33" s="143"/>
      <c r="D33" s="61"/>
      <c r="E33" s="164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1" customFormat="1">
      <c r="B34" s="142">
        <v>23</v>
      </c>
      <c r="C34" s="143"/>
      <c r="D34" s="61"/>
      <c r="E34" s="164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1" customFormat="1">
      <c r="B35" s="142">
        <v>24</v>
      </c>
      <c r="C35" s="143"/>
      <c r="D35" s="61"/>
      <c r="E35" s="164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1" customFormat="1">
      <c r="B36" s="142">
        <v>25</v>
      </c>
      <c r="C36" s="143"/>
      <c r="D36" s="61"/>
      <c r="E36" s="164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1" customFormat="1">
      <c r="B37" s="142">
        <v>26</v>
      </c>
      <c r="C37" s="143"/>
      <c r="D37" s="61"/>
      <c r="E37" s="164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1" customFormat="1">
      <c r="B38" s="142">
        <v>27</v>
      </c>
      <c r="C38" s="143"/>
      <c r="D38" s="61"/>
      <c r="E38" s="164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1" customFormat="1">
      <c r="B39" s="142">
        <v>28</v>
      </c>
      <c r="C39" s="143"/>
      <c r="D39" s="61"/>
      <c r="E39" s="164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1" customFormat="1">
      <c r="B40" s="142">
        <v>29</v>
      </c>
      <c r="C40" s="143"/>
      <c r="D40" s="61"/>
      <c r="E40" s="164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1" customFormat="1">
      <c r="B41" s="142">
        <v>30</v>
      </c>
      <c r="C41" s="143"/>
      <c r="D41" s="61"/>
      <c r="E41" s="164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17 Q12:X16 F12:P14 F16:P17 F15:H15 J15:P15 Q17 X17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2" sqref="B2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428</v>
      </c>
    </row>
    <row r="3" spans="2:30" ht="15" customHeight="1">
      <c r="B3" s="83"/>
    </row>
    <row r="4" spans="2:30" ht="15" customHeight="1">
      <c r="B4" s="84" t="s">
        <v>427</v>
      </c>
      <c r="C4" s="62" t="str">
        <f>Netzbetreiber!$D$9</f>
        <v>Stadtwerke Schkeuditz GmbH</v>
      </c>
      <c r="D4" s="75"/>
      <c r="G4" s="75"/>
      <c r="I4" s="75"/>
      <c r="J4" s="76"/>
      <c r="M4" s="85" t="s">
        <v>519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426</v>
      </c>
      <c r="C5" s="63" t="str">
        <f>Netzbetreiber!$D$28</f>
        <v>SCHKEUDITZ_2013</v>
      </c>
      <c r="D5" s="37"/>
      <c r="E5" s="75"/>
      <c r="F5" s="75"/>
      <c r="G5" s="75"/>
      <c r="I5" s="75"/>
      <c r="J5" s="75"/>
      <c r="K5" s="75"/>
      <c r="L5" s="75"/>
      <c r="M5" s="87" t="s">
        <v>489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424</v>
      </c>
      <c r="C6" s="62" t="str">
        <f>Netzbetreiber!$D$11</f>
        <v>9870039000003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47" t="s">
        <v>440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449</v>
      </c>
      <c r="N9" s="90" t="s">
        <v>373</v>
      </c>
      <c r="O9" s="91" t="s">
        <v>374</v>
      </c>
      <c r="P9" s="91" t="s">
        <v>375</v>
      </c>
      <c r="Q9" s="91" t="s">
        <v>376</v>
      </c>
      <c r="R9" s="91" t="s">
        <v>377</v>
      </c>
      <c r="S9" s="91" t="s">
        <v>378</v>
      </c>
      <c r="T9" s="91" t="s">
        <v>379</v>
      </c>
      <c r="U9" s="91" t="s">
        <v>380</v>
      </c>
      <c r="V9" s="91" t="s">
        <v>381</v>
      </c>
      <c r="W9" s="91" t="s">
        <v>382</v>
      </c>
      <c r="X9" s="91" t="s">
        <v>383</v>
      </c>
      <c r="Y9" s="91" t="s">
        <v>384</v>
      </c>
      <c r="Z9" s="91" t="s">
        <v>385</v>
      </c>
      <c r="AA9" s="91" t="s">
        <v>386</v>
      </c>
      <c r="AB9" s="91" t="s">
        <v>387</v>
      </c>
      <c r="AC9" s="92" t="s">
        <v>388</v>
      </c>
      <c r="AD9" s="92" t="s">
        <v>420</v>
      </c>
    </row>
    <row r="10" spans="2:30" ht="72" customHeight="1" thickBot="1">
      <c r="B10" s="352" t="s">
        <v>563</v>
      </c>
      <c r="C10" s="353"/>
      <c r="D10" s="93">
        <v>2</v>
      </c>
      <c r="E10" s="94" t="str">
        <f>IF(ISERROR(HLOOKUP(E$11,$M$9:$AD$33,$D10,0)),"",HLOOKUP(E$11,$M$9:$AD$33,$D10,0))</f>
        <v/>
      </c>
      <c r="F10" s="350" t="s">
        <v>398</v>
      </c>
      <c r="G10" s="350"/>
      <c r="H10" s="350"/>
      <c r="I10" s="350"/>
      <c r="J10" s="350"/>
      <c r="K10" s="350"/>
      <c r="L10" s="351"/>
      <c r="M10" s="95" t="s">
        <v>450</v>
      </c>
      <c r="N10" s="96" t="s">
        <v>451</v>
      </c>
      <c r="O10" s="97" t="s">
        <v>452</v>
      </c>
      <c r="P10" s="98" t="s">
        <v>453</v>
      </c>
      <c r="Q10" s="98" t="s">
        <v>454</v>
      </c>
      <c r="R10" s="98" t="s">
        <v>455</v>
      </c>
      <c r="S10" s="98" t="s">
        <v>456</v>
      </c>
      <c r="T10" s="98" t="s">
        <v>457</v>
      </c>
      <c r="U10" s="98" t="s">
        <v>458</v>
      </c>
      <c r="V10" s="98" t="s">
        <v>459</v>
      </c>
      <c r="W10" s="98" t="s">
        <v>460</v>
      </c>
      <c r="X10" s="98" t="s">
        <v>461</v>
      </c>
      <c r="Y10" s="98" t="s">
        <v>462</v>
      </c>
      <c r="Z10" s="98" t="s">
        <v>463</v>
      </c>
      <c r="AA10" s="98" t="s">
        <v>464</v>
      </c>
      <c r="AB10" s="98" t="s">
        <v>465</v>
      </c>
      <c r="AC10" s="99" t="s">
        <v>466</v>
      </c>
      <c r="AD10" s="100" t="s">
        <v>421</v>
      </c>
    </row>
    <row r="11" spans="2:30" ht="15.75" thickBot="1">
      <c r="B11" s="101" t="s">
        <v>419</v>
      </c>
      <c r="C11" s="102"/>
      <c r="D11" s="103">
        <v>3</v>
      </c>
      <c r="E11" s="104"/>
      <c r="F11" s="105" t="s">
        <v>390</v>
      </c>
      <c r="G11" s="106" t="s">
        <v>391</v>
      </c>
      <c r="H11" s="106" t="s">
        <v>392</v>
      </c>
      <c r="I11" s="106" t="s">
        <v>393</v>
      </c>
      <c r="J11" s="106" t="s">
        <v>394</v>
      </c>
      <c r="K11" s="106" t="s">
        <v>395</v>
      </c>
      <c r="L11" s="107" t="s">
        <v>396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1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399</v>
      </c>
      <c r="C12" s="109"/>
      <c r="D12" s="110">
        <v>4</v>
      </c>
      <c r="E12" s="302">
        <f>MIN(SUMPRODUCT($M$11:$AD$11,M12:AD12),1)</f>
        <v>1</v>
      </c>
      <c r="F12" s="299" t="s">
        <v>396</v>
      </c>
      <c r="G12" s="77" t="s">
        <v>396</v>
      </c>
      <c r="H12" s="77" t="s">
        <v>396</v>
      </c>
      <c r="I12" s="77" t="s">
        <v>396</v>
      </c>
      <c r="J12" s="77" t="s">
        <v>396</v>
      </c>
      <c r="K12" s="77" t="s">
        <v>396</v>
      </c>
      <c r="L12" s="78" t="s">
        <v>396</v>
      </c>
      <c r="M12" s="339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7">
        <v>1</v>
      </c>
    </row>
    <row r="13" spans="2:30" ht="15">
      <c r="B13" s="114" t="s">
        <v>400</v>
      </c>
      <c r="C13" s="115"/>
      <c r="D13" s="110">
        <v>5</v>
      </c>
      <c r="E13" s="303">
        <f t="shared" ref="E13:E33" si="0">MIN(SUMPRODUCT($M$11:$AD$11,M13:AD13),1)</f>
        <v>0</v>
      </c>
      <c r="F13" s="300" t="s">
        <v>396</v>
      </c>
      <c r="G13" s="79" t="s">
        <v>396</v>
      </c>
      <c r="H13" s="79" t="s">
        <v>396</v>
      </c>
      <c r="I13" s="79" t="s">
        <v>396</v>
      </c>
      <c r="J13" s="79" t="s">
        <v>396</v>
      </c>
      <c r="K13" s="79" t="s">
        <v>396</v>
      </c>
      <c r="L13" s="80" t="s">
        <v>396</v>
      </c>
      <c r="M13" s="339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8"/>
    </row>
    <row r="14" spans="2:30" ht="15">
      <c r="B14" s="114" t="s">
        <v>401</v>
      </c>
      <c r="C14" s="115"/>
      <c r="D14" s="110">
        <v>6</v>
      </c>
      <c r="E14" s="303">
        <f t="shared" si="0"/>
        <v>0</v>
      </c>
      <c r="F14" s="300" t="s">
        <v>396</v>
      </c>
      <c r="G14" s="79" t="s">
        <v>402</v>
      </c>
      <c r="H14" s="79" t="s">
        <v>402</v>
      </c>
      <c r="I14" s="79" t="s">
        <v>402</v>
      </c>
      <c r="J14" s="79" t="s">
        <v>402</v>
      </c>
      <c r="K14" s="79" t="s">
        <v>402</v>
      </c>
      <c r="L14" s="80" t="s">
        <v>402</v>
      </c>
      <c r="M14" s="339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8"/>
    </row>
    <row r="15" spans="2:30" ht="15">
      <c r="B15" s="114" t="s">
        <v>636</v>
      </c>
      <c r="C15" s="115"/>
      <c r="D15" s="110">
        <v>7</v>
      </c>
      <c r="E15" s="303">
        <f t="shared" si="0"/>
        <v>0</v>
      </c>
      <c r="F15" s="300" t="s">
        <v>402</v>
      </c>
      <c r="G15" s="79" t="s">
        <v>395</v>
      </c>
      <c r="H15" s="79" t="s">
        <v>402</v>
      </c>
      <c r="I15" s="79" t="s">
        <v>402</v>
      </c>
      <c r="J15" s="79" t="s">
        <v>402</v>
      </c>
      <c r="K15" s="79" t="s">
        <v>402</v>
      </c>
      <c r="L15" s="80" t="s">
        <v>402</v>
      </c>
      <c r="M15" s="339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8"/>
    </row>
    <row r="16" spans="2:30" ht="15">
      <c r="B16" s="119" t="s">
        <v>414</v>
      </c>
      <c r="C16" s="115"/>
      <c r="D16" s="110">
        <v>8</v>
      </c>
      <c r="E16" s="303">
        <f t="shared" si="0"/>
        <v>1</v>
      </c>
      <c r="F16" s="300" t="s">
        <v>402</v>
      </c>
      <c r="G16" s="79" t="s">
        <v>402</v>
      </c>
      <c r="H16" s="79" t="s">
        <v>402</v>
      </c>
      <c r="I16" s="79" t="s">
        <v>402</v>
      </c>
      <c r="J16" s="79" t="s">
        <v>396</v>
      </c>
      <c r="K16" s="79" t="s">
        <v>402</v>
      </c>
      <c r="L16" s="80" t="s">
        <v>402</v>
      </c>
      <c r="M16" s="339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8">
        <v>1</v>
      </c>
    </row>
    <row r="17" spans="2:30" ht="15">
      <c r="B17" s="119" t="s">
        <v>415</v>
      </c>
      <c r="C17" s="115"/>
      <c r="D17" s="110">
        <v>9</v>
      </c>
      <c r="E17" s="303">
        <f t="shared" si="0"/>
        <v>1</v>
      </c>
      <c r="F17" s="300" t="s">
        <v>402</v>
      </c>
      <c r="G17" s="79" t="s">
        <v>402</v>
      </c>
      <c r="H17" s="79" t="s">
        <v>402</v>
      </c>
      <c r="I17" s="79" t="s">
        <v>402</v>
      </c>
      <c r="J17" s="79" t="s">
        <v>402</v>
      </c>
      <c r="K17" s="79" t="s">
        <v>402</v>
      </c>
      <c r="L17" s="80" t="s">
        <v>396</v>
      </c>
      <c r="M17" s="339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8">
        <v>1</v>
      </c>
    </row>
    <row r="18" spans="2:30" ht="15">
      <c r="B18" s="119" t="s">
        <v>416</v>
      </c>
      <c r="C18" s="115"/>
      <c r="D18" s="110">
        <v>10</v>
      </c>
      <c r="E18" s="303">
        <f t="shared" si="0"/>
        <v>1</v>
      </c>
      <c r="F18" s="300" t="s">
        <v>396</v>
      </c>
      <c r="G18" s="79" t="s">
        <v>402</v>
      </c>
      <c r="H18" s="79" t="s">
        <v>402</v>
      </c>
      <c r="I18" s="79" t="s">
        <v>402</v>
      </c>
      <c r="J18" s="79" t="s">
        <v>402</v>
      </c>
      <c r="K18" s="79" t="s">
        <v>402</v>
      </c>
      <c r="L18" s="80" t="s">
        <v>402</v>
      </c>
      <c r="M18" s="339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8">
        <v>1</v>
      </c>
    </row>
    <row r="19" spans="2:30" ht="15">
      <c r="B19" s="119" t="s">
        <v>403</v>
      </c>
      <c r="C19" s="115"/>
      <c r="D19" s="110">
        <v>11</v>
      </c>
      <c r="E19" s="303">
        <f t="shared" si="0"/>
        <v>1</v>
      </c>
      <c r="F19" s="300" t="s">
        <v>396</v>
      </c>
      <c r="G19" s="79" t="s">
        <v>396</v>
      </c>
      <c r="H19" s="79" t="s">
        <v>396</v>
      </c>
      <c r="I19" s="79" t="s">
        <v>396</v>
      </c>
      <c r="J19" s="79" t="s">
        <v>396</v>
      </c>
      <c r="K19" s="79" t="s">
        <v>396</v>
      </c>
      <c r="L19" s="80" t="s">
        <v>396</v>
      </c>
      <c r="M19" s="339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8">
        <v>1</v>
      </c>
    </row>
    <row r="20" spans="2:30" ht="15">
      <c r="B20" s="119" t="s">
        <v>629</v>
      </c>
      <c r="C20" s="115"/>
      <c r="D20" s="110">
        <v>12</v>
      </c>
      <c r="E20" s="303">
        <f t="shared" si="0"/>
        <v>1</v>
      </c>
      <c r="F20" s="300" t="s">
        <v>402</v>
      </c>
      <c r="G20" s="79" t="s">
        <v>402</v>
      </c>
      <c r="H20" s="79" t="s">
        <v>402</v>
      </c>
      <c r="I20" s="79" t="s">
        <v>396</v>
      </c>
      <c r="J20" s="79" t="s">
        <v>402</v>
      </c>
      <c r="K20" s="79" t="s">
        <v>402</v>
      </c>
      <c r="L20" s="80" t="s">
        <v>402</v>
      </c>
      <c r="M20" s="339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8">
        <v>1</v>
      </c>
    </row>
    <row r="21" spans="2:30" ht="15">
      <c r="B21" s="119" t="s">
        <v>417</v>
      </c>
      <c r="C21" s="115"/>
      <c r="D21" s="110">
        <v>13</v>
      </c>
      <c r="E21" s="303">
        <f t="shared" si="0"/>
        <v>1</v>
      </c>
      <c r="F21" s="300" t="s">
        <v>402</v>
      </c>
      <c r="G21" s="79" t="s">
        <v>402</v>
      </c>
      <c r="H21" s="79" t="s">
        <v>402</v>
      </c>
      <c r="I21" s="79" t="s">
        <v>402</v>
      </c>
      <c r="J21" s="79" t="s">
        <v>402</v>
      </c>
      <c r="K21" s="79" t="s">
        <v>402</v>
      </c>
      <c r="L21" s="80" t="s">
        <v>396</v>
      </c>
      <c r="M21" s="339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8">
        <v>1</v>
      </c>
    </row>
    <row r="22" spans="2:30" ht="15">
      <c r="B22" s="119" t="s">
        <v>418</v>
      </c>
      <c r="C22" s="115"/>
      <c r="D22" s="110">
        <v>14</v>
      </c>
      <c r="E22" s="303">
        <f t="shared" si="0"/>
        <v>1</v>
      </c>
      <c r="F22" s="300" t="s">
        <v>396</v>
      </c>
      <c r="G22" s="79" t="s">
        <v>402</v>
      </c>
      <c r="H22" s="79" t="s">
        <v>402</v>
      </c>
      <c r="I22" s="79" t="s">
        <v>402</v>
      </c>
      <c r="J22" s="79" t="s">
        <v>402</v>
      </c>
      <c r="K22" s="79" t="s">
        <v>402</v>
      </c>
      <c r="L22" s="80" t="s">
        <v>402</v>
      </c>
      <c r="M22" s="339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8">
        <v>1</v>
      </c>
    </row>
    <row r="23" spans="2:30" ht="15">
      <c r="B23" s="114" t="s">
        <v>635</v>
      </c>
      <c r="C23" s="115"/>
      <c r="D23" s="110">
        <v>15</v>
      </c>
      <c r="E23" s="303">
        <f t="shared" si="0"/>
        <v>0</v>
      </c>
      <c r="F23" s="300" t="s">
        <v>402</v>
      </c>
      <c r="G23" s="79" t="s">
        <v>402</v>
      </c>
      <c r="H23" s="79" t="s">
        <v>402</v>
      </c>
      <c r="I23" s="79" t="s">
        <v>396</v>
      </c>
      <c r="J23" s="79" t="s">
        <v>402</v>
      </c>
      <c r="K23" s="79" t="s">
        <v>402</v>
      </c>
      <c r="L23" s="80" t="s">
        <v>402</v>
      </c>
      <c r="M23" s="339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8"/>
    </row>
    <row r="24" spans="2:30" ht="15">
      <c r="B24" s="114" t="s">
        <v>404</v>
      </c>
      <c r="C24" s="115"/>
      <c r="D24" s="110">
        <v>16</v>
      </c>
      <c r="E24" s="303">
        <f t="shared" si="0"/>
        <v>0</v>
      </c>
      <c r="F24" s="300" t="s">
        <v>396</v>
      </c>
      <c r="G24" s="79" t="s">
        <v>396</v>
      </c>
      <c r="H24" s="79" t="s">
        <v>396</v>
      </c>
      <c r="I24" s="79" t="s">
        <v>396</v>
      </c>
      <c r="J24" s="79" t="s">
        <v>396</v>
      </c>
      <c r="K24" s="79" t="s">
        <v>396</v>
      </c>
      <c r="L24" s="80" t="s">
        <v>396</v>
      </c>
      <c r="M24" s="339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8"/>
    </row>
    <row r="25" spans="2:30" ht="15">
      <c r="B25" s="114" t="s">
        <v>405</v>
      </c>
      <c r="C25" s="115"/>
      <c r="D25" s="110">
        <v>17</v>
      </c>
      <c r="E25" s="303">
        <f t="shared" si="0"/>
        <v>0</v>
      </c>
      <c r="F25" s="300" t="s">
        <v>396</v>
      </c>
      <c r="G25" s="79" t="s">
        <v>396</v>
      </c>
      <c r="H25" s="79" t="s">
        <v>396</v>
      </c>
      <c r="I25" s="79" t="s">
        <v>396</v>
      </c>
      <c r="J25" s="79" t="s">
        <v>396</v>
      </c>
      <c r="K25" s="79" t="s">
        <v>396</v>
      </c>
      <c r="L25" s="80" t="s">
        <v>396</v>
      </c>
      <c r="M25" s="339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8"/>
    </row>
    <row r="26" spans="2:30" ht="15">
      <c r="B26" s="119" t="s">
        <v>406</v>
      </c>
      <c r="C26" s="115"/>
      <c r="D26" s="110">
        <v>18</v>
      </c>
      <c r="E26" s="303">
        <f t="shared" si="0"/>
        <v>1</v>
      </c>
      <c r="F26" s="300" t="s">
        <v>396</v>
      </c>
      <c r="G26" s="79" t="s">
        <v>396</v>
      </c>
      <c r="H26" s="79" t="s">
        <v>396</v>
      </c>
      <c r="I26" s="79" t="s">
        <v>396</v>
      </c>
      <c r="J26" s="79" t="s">
        <v>396</v>
      </c>
      <c r="K26" s="79" t="s">
        <v>396</v>
      </c>
      <c r="L26" s="80" t="s">
        <v>396</v>
      </c>
      <c r="M26" s="339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8">
        <v>1</v>
      </c>
    </row>
    <row r="27" spans="2:30" ht="15">
      <c r="B27" s="114" t="s">
        <v>407</v>
      </c>
      <c r="C27" s="115"/>
      <c r="D27" s="110">
        <v>19</v>
      </c>
      <c r="E27" s="303">
        <f t="shared" si="0"/>
        <v>1</v>
      </c>
      <c r="F27" s="300" t="s">
        <v>396</v>
      </c>
      <c r="G27" s="79" t="s">
        <v>396</v>
      </c>
      <c r="H27" s="79" t="s">
        <v>396</v>
      </c>
      <c r="I27" s="79" t="s">
        <v>396</v>
      </c>
      <c r="J27" s="79" t="s">
        <v>396</v>
      </c>
      <c r="K27" s="79" t="s">
        <v>396</v>
      </c>
      <c r="L27" s="80" t="s">
        <v>396</v>
      </c>
      <c r="M27" s="339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8"/>
    </row>
    <row r="28" spans="2:30" ht="15">
      <c r="B28" s="114" t="s">
        <v>408</v>
      </c>
      <c r="C28" s="115"/>
      <c r="D28" s="110">
        <v>20</v>
      </c>
      <c r="E28" s="303">
        <f t="shared" si="0"/>
        <v>0</v>
      </c>
      <c r="F28" s="300" t="s">
        <v>396</v>
      </c>
      <c r="G28" s="79" t="s">
        <v>396</v>
      </c>
      <c r="H28" s="79" t="s">
        <v>396</v>
      </c>
      <c r="I28" s="79" t="s">
        <v>396</v>
      </c>
      <c r="J28" s="79" t="s">
        <v>396</v>
      </c>
      <c r="K28" s="79" t="s">
        <v>396</v>
      </c>
      <c r="L28" s="80" t="s">
        <v>396</v>
      </c>
      <c r="M28" s="339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8"/>
    </row>
    <row r="29" spans="2:30" ht="15">
      <c r="B29" s="114" t="s">
        <v>409</v>
      </c>
      <c r="C29" s="115"/>
      <c r="D29" s="110">
        <v>21</v>
      </c>
      <c r="E29" s="303">
        <f t="shared" si="0"/>
        <v>1</v>
      </c>
      <c r="F29" s="300" t="s">
        <v>402</v>
      </c>
      <c r="G29" s="79" t="s">
        <v>402</v>
      </c>
      <c r="H29" s="79" t="s">
        <v>396</v>
      </c>
      <c r="I29" s="79" t="s">
        <v>402</v>
      </c>
      <c r="J29" s="79" t="s">
        <v>402</v>
      </c>
      <c r="K29" s="79" t="s">
        <v>402</v>
      </c>
      <c r="L29" s="80" t="s">
        <v>402</v>
      </c>
      <c r="M29" s="339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8"/>
    </row>
    <row r="30" spans="2:30" ht="15">
      <c r="B30" s="114" t="s">
        <v>410</v>
      </c>
      <c r="C30" s="115"/>
      <c r="D30" s="110">
        <v>22</v>
      </c>
      <c r="E30" s="303">
        <f t="shared" si="0"/>
        <v>0</v>
      </c>
      <c r="F30" s="300" t="s">
        <v>395</v>
      </c>
      <c r="G30" s="79" t="s">
        <v>395</v>
      </c>
      <c r="H30" s="79" t="s">
        <v>395</v>
      </c>
      <c r="I30" s="79" t="s">
        <v>395</v>
      </c>
      <c r="J30" s="79" t="s">
        <v>395</v>
      </c>
      <c r="K30" s="79" t="s">
        <v>395</v>
      </c>
      <c r="L30" s="80" t="s">
        <v>396</v>
      </c>
      <c r="M30" s="339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8"/>
    </row>
    <row r="31" spans="2:30" ht="15">
      <c r="B31" s="119" t="s">
        <v>411</v>
      </c>
      <c r="C31" s="115"/>
      <c r="D31" s="110">
        <v>23</v>
      </c>
      <c r="E31" s="303">
        <f t="shared" si="0"/>
        <v>1</v>
      </c>
      <c r="F31" s="300" t="s">
        <v>396</v>
      </c>
      <c r="G31" s="79" t="s">
        <v>396</v>
      </c>
      <c r="H31" s="79" t="s">
        <v>396</v>
      </c>
      <c r="I31" s="79" t="s">
        <v>396</v>
      </c>
      <c r="J31" s="79" t="s">
        <v>396</v>
      </c>
      <c r="K31" s="79" t="s">
        <v>396</v>
      </c>
      <c r="L31" s="80" t="s">
        <v>396</v>
      </c>
      <c r="M31" s="339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8">
        <v>1</v>
      </c>
    </row>
    <row r="32" spans="2:30" ht="15">
      <c r="B32" s="119" t="s">
        <v>412</v>
      </c>
      <c r="C32" s="115"/>
      <c r="D32" s="110">
        <v>24</v>
      </c>
      <c r="E32" s="303">
        <f t="shared" si="0"/>
        <v>1</v>
      </c>
      <c r="F32" s="300" t="s">
        <v>396</v>
      </c>
      <c r="G32" s="79" t="s">
        <v>396</v>
      </c>
      <c r="H32" s="79" t="s">
        <v>396</v>
      </c>
      <c r="I32" s="79" t="s">
        <v>396</v>
      </c>
      <c r="J32" s="79" t="s">
        <v>396</v>
      </c>
      <c r="K32" s="79" t="s">
        <v>396</v>
      </c>
      <c r="L32" s="80" t="s">
        <v>396</v>
      </c>
      <c r="M32" s="339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8">
        <v>1</v>
      </c>
    </row>
    <row r="33" spans="2:30" ht="15.75" thickBot="1">
      <c r="B33" s="120" t="s">
        <v>413</v>
      </c>
      <c r="C33" s="121"/>
      <c r="D33" s="122">
        <v>25</v>
      </c>
      <c r="E33" s="304">
        <f t="shared" si="0"/>
        <v>0</v>
      </c>
      <c r="F33" s="301" t="s">
        <v>395</v>
      </c>
      <c r="G33" s="81" t="s">
        <v>395</v>
      </c>
      <c r="H33" s="81" t="s">
        <v>395</v>
      </c>
      <c r="I33" s="81" t="s">
        <v>395</v>
      </c>
      <c r="J33" s="81" t="s">
        <v>395</v>
      </c>
      <c r="K33" s="81" t="s">
        <v>395</v>
      </c>
      <c r="L33" s="82" t="s">
        <v>396</v>
      </c>
      <c r="M33" s="340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69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0" t="s">
        <v>348</v>
      </c>
      <c r="B1" s="211">
        <v>42173</v>
      </c>
      <c r="D1" s="129" t="s">
        <v>436</v>
      </c>
      <c r="F1" s="212" t="s">
        <v>525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6" t="str">
        <f t="shared" si="3"/>
        <v>HK3</v>
      </c>
      <c r="D13" s="333" t="s">
        <v>632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6" t="s">
        <v>245</v>
      </c>
      <c r="B95" s="126" t="s">
        <v>50</v>
      </c>
      <c r="C95" s="126" t="s">
        <v>317</v>
      </c>
      <c r="D95" s="230" t="s">
        <v>272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6" t="s">
        <v>245</v>
      </c>
      <c r="B96" s="126" t="s">
        <v>55</v>
      </c>
      <c r="C96" s="126" t="s">
        <v>322</v>
      </c>
      <c r="D96" s="230" t="s">
        <v>272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6" t="s">
        <v>245</v>
      </c>
      <c r="B97" s="126" t="s">
        <v>60</v>
      </c>
      <c r="C97" s="126" t="s">
        <v>327</v>
      </c>
      <c r="D97" s="230" t="s">
        <v>272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6" t="s">
        <v>245</v>
      </c>
      <c r="B98" s="126" t="s">
        <v>65</v>
      </c>
      <c r="C98" s="126" t="s">
        <v>332</v>
      </c>
      <c r="D98" s="230" t="s">
        <v>272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6" t="s">
        <v>245</v>
      </c>
      <c r="B99" s="126" t="s">
        <v>18</v>
      </c>
      <c r="C99" s="126" t="s">
        <v>285</v>
      </c>
      <c r="D99" s="230" t="s">
        <v>272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6" t="s">
        <v>245</v>
      </c>
      <c r="B100" s="126" t="s">
        <v>22</v>
      </c>
      <c r="C100" s="126" t="s">
        <v>289</v>
      </c>
      <c r="D100" s="230" t="s">
        <v>272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6" t="s">
        <v>245</v>
      </c>
      <c r="B101" s="126" t="s">
        <v>26</v>
      </c>
      <c r="C101" s="126" t="s">
        <v>293</v>
      </c>
      <c r="D101" s="230" t="s">
        <v>272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6" t="s">
        <v>245</v>
      </c>
      <c r="B102" s="126" t="s">
        <v>30</v>
      </c>
      <c r="C102" s="126" t="s">
        <v>297</v>
      </c>
      <c r="D102" s="230" t="s">
        <v>272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6" t="s">
        <v>245</v>
      </c>
      <c r="B103" s="126" t="s">
        <v>34</v>
      </c>
      <c r="C103" s="126" t="s">
        <v>301</v>
      </c>
      <c r="D103" s="230" t="s">
        <v>272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6" t="s">
        <v>245</v>
      </c>
      <c r="B104" s="126" t="s">
        <v>38</v>
      </c>
      <c r="C104" s="126" t="s">
        <v>305</v>
      </c>
      <c r="D104" s="230" t="s">
        <v>272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6" t="s">
        <v>245</v>
      </c>
      <c r="B105" s="126" t="s">
        <v>42</v>
      </c>
      <c r="C105" s="126" t="s">
        <v>309</v>
      </c>
      <c r="D105" s="230" t="s">
        <v>272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6" t="s">
        <v>245</v>
      </c>
      <c r="B106" s="126" t="s">
        <v>46</v>
      </c>
      <c r="C106" s="126" t="s">
        <v>313</v>
      </c>
      <c r="D106" s="230" t="s">
        <v>272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6" t="s">
        <v>245</v>
      </c>
      <c r="B107" s="126" t="s">
        <v>51</v>
      </c>
      <c r="C107" s="126" t="s">
        <v>318</v>
      </c>
      <c r="D107" s="230" t="s">
        <v>272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6" t="s">
        <v>245</v>
      </c>
      <c r="B108" s="126" t="s">
        <v>56</v>
      </c>
      <c r="C108" s="126" t="s">
        <v>323</v>
      </c>
      <c r="D108" s="230" t="s">
        <v>272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6" t="s">
        <v>245</v>
      </c>
      <c r="B109" s="126" t="s">
        <v>61</v>
      </c>
      <c r="C109" s="126" t="s">
        <v>328</v>
      </c>
      <c r="D109" s="230" t="s">
        <v>272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6" t="s">
        <v>245</v>
      </c>
      <c r="B110" s="126" t="s">
        <v>66</v>
      </c>
      <c r="C110" s="126" t="s">
        <v>333</v>
      </c>
      <c r="D110" s="230" t="s">
        <v>272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6" t="s">
        <v>245</v>
      </c>
      <c r="B111" s="126" t="s">
        <v>6</v>
      </c>
      <c r="C111" s="126" t="s">
        <v>273</v>
      </c>
      <c r="D111" s="230" t="s">
        <v>272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6" t="s">
        <v>245</v>
      </c>
      <c r="B112" s="126" t="s">
        <v>7</v>
      </c>
      <c r="C112" s="126" t="s">
        <v>274</v>
      </c>
      <c r="D112" s="230" t="s">
        <v>272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6" t="s">
        <v>245</v>
      </c>
      <c r="B113" s="126" t="s">
        <v>8</v>
      </c>
      <c r="C113" s="126" t="s">
        <v>275</v>
      </c>
      <c r="D113" s="230" t="s">
        <v>272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6" t="s">
        <v>245</v>
      </c>
      <c r="B114" s="126" t="s">
        <v>9</v>
      </c>
      <c r="C114" s="126" t="s">
        <v>276</v>
      </c>
      <c r="D114" s="230" t="s">
        <v>272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6" t="s">
        <v>245</v>
      </c>
      <c r="B115" s="126" t="s">
        <v>19</v>
      </c>
      <c r="C115" s="126" t="s">
        <v>286</v>
      </c>
      <c r="D115" s="230" t="s">
        <v>272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6" t="s">
        <v>245</v>
      </c>
      <c r="B116" s="126" t="s">
        <v>23</v>
      </c>
      <c r="C116" s="126" t="s">
        <v>290</v>
      </c>
      <c r="D116" s="230" t="s">
        <v>272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6" t="s">
        <v>245</v>
      </c>
      <c r="B117" s="126" t="s">
        <v>27</v>
      </c>
      <c r="C117" s="126" t="s">
        <v>294</v>
      </c>
      <c r="D117" s="230" t="s">
        <v>272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6" t="s">
        <v>245</v>
      </c>
      <c r="B118" s="126" t="s">
        <v>31</v>
      </c>
      <c r="C118" s="126" t="s">
        <v>298</v>
      </c>
      <c r="D118" s="230" t="s">
        <v>272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6" t="s">
        <v>245</v>
      </c>
      <c r="B119" s="126" t="s">
        <v>10</v>
      </c>
      <c r="C119" s="126" t="s">
        <v>277</v>
      </c>
      <c r="D119" s="230" t="s">
        <v>272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6" t="s">
        <v>245</v>
      </c>
      <c r="B120" s="126" t="s">
        <v>12</v>
      </c>
      <c r="C120" s="126" t="s">
        <v>279</v>
      </c>
      <c r="D120" s="230" t="s">
        <v>272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6" t="s">
        <v>245</v>
      </c>
      <c r="B121" s="126" t="s">
        <v>14</v>
      </c>
      <c r="C121" s="126" t="s">
        <v>281</v>
      </c>
      <c r="D121" s="230" t="s">
        <v>272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6" t="s">
        <v>245</v>
      </c>
      <c r="B122" s="126" t="s">
        <v>16</v>
      </c>
      <c r="C122" s="126" t="s">
        <v>283</v>
      </c>
      <c r="D122" s="230" t="s">
        <v>272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6" t="s">
        <v>245</v>
      </c>
      <c r="B123" s="126" t="s">
        <v>52</v>
      </c>
      <c r="C123" s="126" t="s">
        <v>319</v>
      </c>
      <c r="D123" s="230" t="s">
        <v>272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6" t="s">
        <v>245</v>
      </c>
      <c r="B124" s="126" t="s">
        <v>57</v>
      </c>
      <c r="C124" s="126" t="s">
        <v>324</v>
      </c>
      <c r="D124" s="230" t="s">
        <v>272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6" t="s">
        <v>245</v>
      </c>
      <c r="B125" s="126" t="s">
        <v>62</v>
      </c>
      <c r="C125" s="126" t="s">
        <v>329</v>
      </c>
      <c r="D125" s="230" t="s">
        <v>272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6" t="s">
        <v>245</v>
      </c>
      <c r="B126" s="126" t="s">
        <v>67</v>
      </c>
      <c r="C126" s="126" t="s">
        <v>334</v>
      </c>
      <c r="D126" s="230" t="s">
        <v>272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6" t="s">
        <v>245</v>
      </c>
      <c r="B127" s="126" t="s">
        <v>20</v>
      </c>
      <c r="C127" s="126" t="s">
        <v>287</v>
      </c>
      <c r="D127" s="230" t="s">
        <v>272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6" t="s">
        <v>245</v>
      </c>
      <c r="B128" s="126" t="s">
        <v>24</v>
      </c>
      <c r="C128" s="126" t="s">
        <v>291</v>
      </c>
      <c r="D128" s="230" t="s">
        <v>272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6" t="s">
        <v>245</v>
      </c>
      <c r="B129" s="126" t="s">
        <v>28</v>
      </c>
      <c r="C129" s="126" t="s">
        <v>295</v>
      </c>
      <c r="D129" s="230" t="s">
        <v>272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6" t="s">
        <v>245</v>
      </c>
      <c r="B130" s="126" t="s">
        <v>32</v>
      </c>
      <c r="C130" s="126" t="s">
        <v>299</v>
      </c>
      <c r="D130" s="230" t="s">
        <v>272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6" t="s">
        <v>245</v>
      </c>
      <c r="B131" s="126" t="s">
        <v>21</v>
      </c>
      <c r="C131" s="126" t="s">
        <v>288</v>
      </c>
      <c r="D131" s="230" t="s">
        <v>272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6" t="s">
        <v>245</v>
      </c>
      <c r="B132" s="126" t="s">
        <v>25</v>
      </c>
      <c r="C132" s="126" t="s">
        <v>292</v>
      </c>
      <c r="D132" s="230" t="s">
        <v>272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6" t="s">
        <v>245</v>
      </c>
      <c r="B133" s="126" t="s">
        <v>29</v>
      </c>
      <c r="C133" s="126" t="s">
        <v>296</v>
      </c>
      <c r="D133" s="230" t="s">
        <v>272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6" t="s">
        <v>245</v>
      </c>
      <c r="B134" s="126" t="s">
        <v>33</v>
      </c>
      <c r="C134" s="126" t="s">
        <v>300</v>
      </c>
      <c r="D134" s="230" t="s">
        <v>272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6" t="s">
        <v>245</v>
      </c>
      <c r="B135" s="126" t="s">
        <v>35</v>
      </c>
      <c r="C135" s="126" t="s">
        <v>302</v>
      </c>
      <c r="D135" s="230" t="s">
        <v>272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6" t="s">
        <v>245</v>
      </c>
      <c r="B136" s="126" t="s">
        <v>39</v>
      </c>
      <c r="C136" s="126" t="s">
        <v>306</v>
      </c>
      <c r="D136" s="230" t="s">
        <v>272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6" t="s">
        <v>245</v>
      </c>
      <c r="B137" s="126" t="s">
        <v>43</v>
      </c>
      <c r="C137" s="126" t="s">
        <v>310</v>
      </c>
      <c r="D137" s="230" t="s">
        <v>272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6" t="s">
        <v>245</v>
      </c>
      <c r="B138" s="126" t="s">
        <v>47</v>
      </c>
      <c r="C138" s="126" t="s">
        <v>314</v>
      </c>
      <c r="D138" s="230" t="s">
        <v>272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6" t="s">
        <v>245</v>
      </c>
      <c r="B139" s="126" t="s">
        <v>36</v>
      </c>
      <c r="C139" s="126" t="s">
        <v>303</v>
      </c>
      <c r="D139" s="230" t="s">
        <v>272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6" t="s">
        <v>245</v>
      </c>
      <c r="B140" s="126" t="s">
        <v>40</v>
      </c>
      <c r="C140" s="126" t="s">
        <v>307</v>
      </c>
      <c r="D140" s="230" t="s">
        <v>272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6" t="s">
        <v>245</v>
      </c>
      <c r="B141" s="126" t="s">
        <v>44</v>
      </c>
      <c r="C141" s="126" t="s">
        <v>311</v>
      </c>
      <c r="D141" s="230" t="s">
        <v>272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6" t="s">
        <v>245</v>
      </c>
      <c r="B142" s="126" t="s">
        <v>48</v>
      </c>
      <c r="C142" s="126" t="s">
        <v>315</v>
      </c>
      <c r="D142" s="230" t="s">
        <v>272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6" t="s">
        <v>245</v>
      </c>
      <c r="B143" s="126" t="s">
        <v>11</v>
      </c>
      <c r="C143" s="126" t="s">
        <v>278</v>
      </c>
      <c r="D143" s="230" t="s">
        <v>272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6" t="s">
        <v>245</v>
      </c>
      <c r="B144" s="126" t="s">
        <v>13</v>
      </c>
      <c r="C144" s="126" t="s">
        <v>280</v>
      </c>
      <c r="D144" s="230" t="s">
        <v>272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6" t="s">
        <v>245</v>
      </c>
      <c r="B145" s="126" t="s">
        <v>15</v>
      </c>
      <c r="C145" s="126" t="s">
        <v>282</v>
      </c>
      <c r="D145" s="230" t="s">
        <v>272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6" t="s">
        <v>245</v>
      </c>
      <c r="B146" s="126" t="s">
        <v>17</v>
      </c>
      <c r="C146" s="126" t="s">
        <v>284</v>
      </c>
      <c r="D146" s="230" t="s">
        <v>272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6" t="s">
        <v>245</v>
      </c>
      <c r="B147" s="126" t="s">
        <v>37</v>
      </c>
      <c r="C147" s="126" t="s">
        <v>304</v>
      </c>
      <c r="D147" s="230" t="s">
        <v>272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6" t="s">
        <v>245</v>
      </c>
      <c r="B148" s="126" t="s">
        <v>41</v>
      </c>
      <c r="C148" s="126" t="s">
        <v>308</v>
      </c>
      <c r="D148" s="230" t="s">
        <v>272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6" t="s">
        <v>245</v>
      </c>
      <c r="B149" s="126" t="s">
        <v>45</v>
      </c>
      <c r="C149" s="126" t="s">
        <v>312</v>
      </c>
      <c r="D149" s="230" t="s">
        <v>272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6" t="s">
        <v>245</v>
      </c>
      <c r="B150" s="126" t="s">
        <v>49</v>
      </c>
      <c r="C150" s="126" t="s">
        <v>316</v>
      </c>
      <c r="D150" s="230" t="s">
        <v>272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6" t="s">
        <v>245</v>
      </c>
      <c r="B151" s="126" t="s">
        <v>53</v>
      </c>
      <c r="C151" s="126" t="s">
        <v>320</v>
      </c>
      <c r="D151" s="230" t="s">
        <v>272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6" t="s">
        <v>245</v>
      </c>
      <c r="B152" s="126" t="s">
        <v>58</v>
      </c>
      <c r="C152" s="126" t="s">
        <v>325</v>
      </c>
      <c r="D152" s="230" t="s">
        <v>272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6" t="s">
        <v>245</v>
      </c>
      <c r="B153" s="126" t="s">
        <v>63</v>
      </c>
      <c r="C153" s="126" t="s">
        <v>330</v>
      </c>
      <c r="D153" s="230" t="s">
        <v>272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6" t="s">
        <v>245</v>
      </c>
      <c r="B154" s="126" t="s">
        <v>68</v>
      </c>
      <c r="C154" s="126" t="s">
        <v>335</v>
      </c>
      <c r="D154" s="230" t="s">
        <v>272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6" t="s">
        <v>245</v>
      </c>
      <c r="B155" s="126" t="s">
        <v>54</v>
      </c>
      <c r="C155" s="126" t="s">
        <v>321</v>
      </c>
      <c r="D155" s="230" t="s">
        <v>272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6" t="s">
        <v>245</v>
      </c>
      <c r="B156" s="126" t="s">
        <v>59</v>
      </c>
      <c r="C156" s="126" t="s">
        <v>326</v>
      </c>
      <c r="D156" s="230" t="s">
        <v>272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6" t="s">
        <v>245</v>
      </c>
      <c r="B157" s="126" t="s">
        <v>64</v>
      </c>
      <c r="C157" s="126" t="s">
        <v>331</v>
      </c>
      <c r="D157" s="230" t="s">
        <v>272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6" t="s">
        <v>245</v>
      </c>
      <c r="B158" s="126" t="s">
        <v>69</v>
      </c>
      <c r="C158" s="126" t="s">
        <v>336</v>
      </c>
      <c r="D158" s="230" t="s">
        <v>272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6" customWidth="1"/>
    <col min="16" max="16" width="16.5703125" style="232" customWidth="1"/>
    <col min="17" max="16384" width="11.42578125" style="232"/>
  </cols>
  <sheetData>
    <row r="1" spans="1:16" s="231" customFormat="1">
      <c r="A1" s="129" t="s">
        <v>437</v>
      </c>
      <c r="B1" s="126"/>
      <c r="D1" s="212" t="s">
        <v>525</v>
      </c>
    </row>
    <row r="2" spans="1:16">
      <c r="A2" s="232"/>
      <c r="B2" s="231" t="s">
        <v>438</v>
      </c>
    </row>
    <row r="3" spans="1:16" ht="20.100000000000001" customHeight="1">
      <c r="A3" s="354" t="s">
        <v>248</v>
      </c>
      <c r="B3" s="233" t="s">
        <v>86</v>
      </c>
      <c r="C3" s="234"/>
      <c r="D3" s="356" t="s">
        <v>439</v>
      </c>
      <c r="E3" s="357"/>
      <c r="F3" s="357"/>
      <c r="G3" s="357"/>
      <c r="H3" s="357"/>
      <c r="I3" s="357"/>
      <c r="J3" s="358"/>
      <c r="K3" s="235"/>
      <c r="L3" s="235"/>
      <c r="M3" s="235"/>
      <c r="N3" s="235"/>
      <c r="O3" s="236"/>
      <c r="P3" s="235"/>
    </row>
    <row r="4" spans="1:16" ht="20.100000000000001" customHeight="1">
      <c r="A4" s="355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369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369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Becker, Steffen</cp:lastModifiedBy>
  <cp:lastPrinted>2015-03-20T22:59:10Z</cp:lastPrinted>
  <dcterms:created xsi:type="dcterms:W3CDTF">2015-01-15T05:25:41Z</dcterms:created>
  <dcterms:modified xsi:type="dcterms:W3CDTF">2015-09-23T10:45:49Z</dcterms:modified>
</cp:coreProperties>
</file>